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7632" yWindow="65524" windowWidth="7680" windowHeight="9588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  <externalReference r:id="rId11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'FREE_RES'!$Y$55:$Y$70</definedName>
    <definedName name="ID" localSheetId="2" hidden="1">'FREE_SCORE'!$Y$55:$Y$134</definedName>
    <definedName name="ID" localSheetId="1" hidden="1">'FREE_SL'!$Y$55:$Y$70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'FREE_SCORE'!$U$55:$U$134</definedName>
    <definedName name="RES50" localSheetId="2">'FREE_SCORE'!$V$55:$V$134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'FREE_RES'!$A$55:$AF$70</definedName>
    <definedName name="SORT_RANGE" localSheetId="2">'FREE_SCORE'!$A$55:$AF$134</definedName>
    <definedName name="SORT_RANGE" localSheetId="1">'FREE_SL'!$A$55:$AF$70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'FREE_SCORE'!$Z$55:$Z$134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'FREE_RES'!$A$5:$V$70</definedName>
    <definedName name="_xlnm.Print_Area" localSheetId="2">'FREE_SCORE'!$A$5:$V$133</definedName>
    <definedName name="_xlnm.Print_Area" localSheetId="1">'FREE_SL'!$A$5:$V$70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<sst xmlns="http://schemas.openxmlformats.org/spreadsheetml/2006/main" count="513" uniqueCount="172">
  <si>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</si>
  <si>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</si>
  <si>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</si>
  <si>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</si>
  <si>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</si>
  <si>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</si>
  <si>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</si>
  <si>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</si>
  <si>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</si>
  <si>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</si>
  <si>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</si>
  <si>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</si>
  <si>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</si>
  <si>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</si>
  <si>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</si>
  <si>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</si>
  <si>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</si>
  <si>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</si>
  <si>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</si>
  <si>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</si>
  <si>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</si>
  <si>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</si>
  <si>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</si>
  <si>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</si>
  <si>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</si>
  <si>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</si>
  <si>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</si>
  <si>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</si>
  <si>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</si>
  <si>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</si>
  <si>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</si>
  <si>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</si>
  <si>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</si>
  <si>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</si>
  <si>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</si>
  <si>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</si>
  <si>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</si>
  <si>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</si>
  <si>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</si>
  <si>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</si>
  <si>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</si>
  <si>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</si>
  <si>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</si>
  <si>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</si>
  <si>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</si>
  <si>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</si>
  <si>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</si>
  <si>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</si>
  <si>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</si>
  <si>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</si>
  <si>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</si>
  <si>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</si>
  <si>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</si>
  <si>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</si>
  <si>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</si>
  <si>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</si>
  <si>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</si>
  <si>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</si>
  <si>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</si>
  <si>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</si>
  <si>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</si>
  <si>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</si>
  <si>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</si>
  <si>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</si>
  <si>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</si>
  <si>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</si>
  <si>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</si>
  <si>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</si>
  <si>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</si>
  <si>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</si>
  <si>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</si>
  <si>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</si>
  <si>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</si>
  <si>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</si>
  <si>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</si>
  <si>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</si>
  <si>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</si>
  <si>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</si>
  <si>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</si>
  <si>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</si>
  <si>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</si>
  <si>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</si>
  <si>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</si>
  <si>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</si>
  <si>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</si>
  <si>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</si>
  <si>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</si>
  <si>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</si>
  <si>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</si>
  <si>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</si>
  <si>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</si>
  <si>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</si>
  <si>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</si>
  <si>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</si>
  <si>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</si>
  <si>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</si>
  <si>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</si>
  <si>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</si>
  <si>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</si>
  <si>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</si>
  <si>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</si>
  <si>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</si>
  <si>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</si>
  <si>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</si>
  <si>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</si>
  <si>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</si>
  <si>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</si>
  <si>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</si>
  <si>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</si>
  <si>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</si>
  <si>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</si>
  <si>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</si>
  <si>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</si>
  <si>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</si>
  <si>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</si>
  <si>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</si>
  <si>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</si>
  <si>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</si>
  <si>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</si>
  <si>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</si>
  <si>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</si>
  <si>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</si>
  <si>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</si>
  <si>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</si>
  <si>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</si>
  <si>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13.02.2019 8.30</t>
  </si>
  <si>
    <t>solo</t>
  </si>
  <si>
    <t>Авсянская Виктория</t>
  </si>
  <si>
    <t>Толмачева Диана</t>
  </si>
  <si>
    <t>Аленская София</t>
  </si>
  <si>
    <t>Бернат Анастасия</t>
  </si>
  <si>
    <t>Бушма Карина</t>
  </si>
  <si>
    <t>Вяль Анна</t>
  </si>
  <si>
    <t>Добровольская Анастасия</t>
  </si>
  <si>
    <t>Пузь Валерия</t>
  </si>
  <si>
    <t>Кобурнеева Нелли</t>
  </si>
  <si>
    <t>Трацевская Яна</t>
  </si>
  <si>
    <t>Яценко Анна</t>
  </si>
  <si>
    <t>Ракецкая Кристина</t>
  </si>
  <si>
    <t>Довгаль Алина</t>
  </si>
  <si>
    <t>Бородачева Варвара</t>
  </si>
  <si>
    <t>Соколова Маргарита</t>
  </si>
  <si>
    <t>Климук Анна</t>
  </si>
  <si>
    <t>2006</t>
  </si>
  <si>
    <t>2007</t>
  </si>
  <si>
    <t>2005</t>
  </si>
  <si>
    <t>2004</t>
  </si>
  <si>
    <t>2008</t>
  </si>
  <si>
    <t>МГ СДЮШОР ПРОФСОЮЗОВ</t>
  </si>
  <si>
    <t>РГУОР</t>
  </si>
  <si>
    <t>Минск-1</t>
  </si>
  <si>
    <t>Минск-2</t>
  </si>
  <si>
    <t xml:space="preserve">БО ЦОР </t>
  </si>
  <si>
    <t>10.02.2019_12:42:06</t>
  </si>
  <si>
    <t>разр.</t>
  </si>
  <si>
    <t>LIST OF PARTICIPANTS</t>
  </si>
  <si>
    <t>Шишко Диана</t>
  </si>
  <si>
    <t>Санфирова Юля</t>
  </si>
  <si>
    <t>Адамова Татьяна</t>
  </si>
  <si>
    <t>Бичун Александра</t>
  </si>
  <si>
    <t>Сахарук Наталья</t>
  </si>
  <si>
    <t xml:space="preserve">Дехтярь Елена </t>
  </si>
  <si>
    <t>Кудина Татьяна</t>
  </si>
  <si>
    <t>Шкулева Анастасия</t>
  </si>
  <si>
    <t>Гурская Анастасия</t>
  </si>
  <si>
    <t>Коблова Наталья</t>
  </si>
  <si>
    <t>Кравцевич Дарья</t>
  </si>
  <si>
    <t>Лебедева Светлана</t>
  </si>
  <si>
    <t>Третьякова Светлана</t>
  </si>
  <si>
    <t>Чехович Татьяна</t>
  </si>
  <si>
    <t>Сенько Л.В.</t>
  </si>
  <si>
    <t>Матусевич Наталья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</si>
</sst>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61" applyNumberFormat="1" applyFont="1" applyAlignment="1">
      <alignment horizontal="left" vertical="center"/>
      <protection/>
    </xf>
    <xf numFmtId="49" fontId="13" fillId="0" borderId="0" xfId="59" applyNumberFormat="1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1" fillId="0" borderId="0" xfId="60" applyNumberFormat="1" applyFont="1" applyAlignment="1" applyProtection="1">
      <alignment horizontal="left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left" vertical="center"/>
    </xf>
    <xf numFmtId="0" fontId="9" fillId="0" borderId="0" xfId="61" applyFont="1" applyAlignment="1">
      <alignment horizontal="right" vertical="center" shrinkToFit="1"/>
      <protection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72" fontId="11" fillId="0" borderId="0" xfId="37" applyNumberFormat="1" applyFont="1" applyFill="1" applyAlignment="1" applyProtection="1">
      <alignment horizontal="center" vertical="center"/>
      <protection locked="0"/>
    </xf>
    <xf numFmtId="182" fontId="11" fillId="0" borderId="0" xfId="0" applyNumberFormat="1" applyFont="1" applyAlignment="1" applyProtection="1">
      <alignment horizontal="right" vertical="center"/>
      <protection locked="0"/>
    </xf>
    <xf numFmtId="172" fontId="11" fillId="0" borderId="0" xfId="57" applyNumberFormat="1" applyFont="1" applyBorder="1" applyAlignment="1">
      <alignment horizontal="center" vertical="center"/>
      <protection/>
    </xf>
    <xf numFmtId="0" fontId="9" fillId="0" borderId="0" xfId="61" applyNumberFormat="1" applyFont="1" applyAlignment="1">
      <alignment horizontal="right" vertical="center" shrinkToFit="1"/>
      <protection/>
    </xf>
    <xf numFmtId="0" fontId="9" fillId="0" borderId="0" xfId="36" applyFont="1" applyFill="1" applyAlignment="1" applyProtection="1">
      <alignment horizontal="right" vertical="center" shrinkToFit="1"/>
      <protection locked="0"/>
    </xf>
    <xf numFmtId="172" fontId="11" fillId="0" borderId="0" xfId="60" applyNumberFormat="1" applyFont="1" applyAlignment="1" applyProtection="1">
      <alignment horizontal="center" vertical="center"/>
      <protection locked="0"/>
    </xf>
    <xf numFmtId="172" fontId="11" fillId="0" borderId="0" xfId="36" applyNumberFormat="1" applyFont="1" applyFill="1" applyAlignment="1" applyProtection="1">
      <alignment horizontal="center" vertical="center"/>
      <protection locked="0"/>
    </xf>
    <xf numFmtId="182" fontId="11" fillId="0" borderId="0" xfId="60" applyNumberFormat="1" applyFont="1" applyAlignment="1" applyProtection="1">
      <alignment horizontal="right" vertical="center"/>
      <protection locked="0"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1" fillId="0" borderId="0" xfId="58" applyNumberFormat="1" applyFont="1" applyAlignment="1">
      <alignment horizontal="center" vertical="center"/>
      <protection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13" fillId="0" borderId="0" xfId="37" applyFont="1" applyFill="1" applyAlignment="1" applyProtection="1">
      <alignment horizontal="left" vertical="center"/>
      <protection locked="0"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61975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0;&#1075;&#1091;&#1088;&#1099;_FIGS_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S_RES"/>
    </sheetNames>
    <definedNames>
      <definedName name="RES100" sheetId="0" refersTo="=FIGS_RES!$U$51:$U$138"/>
      <definedName name="SWIMMERS" sheetId="0" refersTo="=FIGS_RES!$C$51:$C$138"/>
    </definedNames>
    <sheetDataSet>
      <sheetData sheetId="0">
        <row r="51">
          <cell r="C51" t="str">
            <v>Пузь Валерия</v>
          </cell>
          <cell r="U51">
            <v>73.5255</v>
          </cell>
        </row>
        <row r="52">
          <cell r="C52" t="str">
            <v>Шиманская Валерия</v>
          </cell>
          <cell r="U52">
            <v>73.0791</v>
          </cell>
        </row>
        <row r="53">
          <cell r="C53" t="str">
            <v>Кобурнеева Нелли</v>
          </cell>
          <cell r="U53">
            <v>72.4209</v>
          </cell>
        </row>
        <row r="54">
          <cell r="C54" t="str">
            <v>Жигалко Христина</v>
          </cell>
          <cell r="U54">
            <v>71.3138</v>
          </cell>
        </row>
        <row r="55">
          <cell r="C55" t="str">
            <v>Косовская Елизавета</v>
          </cell>
          <cell r="U55">
            <v>70.102</v>
          </cell>
        </row>
        <row r="56">
          <cell r="C56" t="str">
            <v>Галясовская Виолетта</v>
          </cell>
          <cell r="U56">
            <v>69.9388</v>
          </cell>
        </row>
        <row r="57">
          <cell r="C57" t="str">
            <v>Лебедева Ксения</v>
          </cell>
          <cell r="U57">
            <v>69.6199</v>
          </cell>
        </row>
        <row r="58">
          <cell r="C58" t="str">
            <v>Липлянина Анастасия</v>
          </cell>
          <cell r="U58">
            <v>69.0459</v>
          </cell>
        </row>
        <row r="59">
          <cell r="C59" t="str">
            <v>Трацевская Яна</v>
          </cell>
          <cell r="U59">
            <v>68.7908</v>
          </cell>
        </row>
        <row r="60">
          <cell r="C60" t="str">
            <v>Змиевская Полина</v>
          </cell>
          <cell r="U60">
            <v>68.7347</v>
          </cell>
        </row>
        <row r="61">
          <cell r="C61" t="str">
            <v>Вяль Анна</v>
          </cell>
          <cell r="U61">
            <v>68.4235</v>
          </cell>
        </row>
        <row r="62">
          <cell r="C62" t="str">
            <v>Добровольская Анастасия</v>
          </cell>
          <cell r="U62">
            <v>68.3878</v>
          </cell>
        </row>
        <row r="63">
          <cell r="C63" t="str">
            <v>Петраченко Александра</v>
          </cell>
          <cell r="U63">
            <v>67.0485</v>
          </cell>
        </row>
        <row r="64">
          <cell r="C64" t="str">
            <v>Бернат Анастасия</v>
          </cell>
          <cell r="U64">
            <v>66.3776</v>
          </cell>
        </row>
        <row r="65">
          <cell r="C65" t="str">
            <v>Яценко Анна</v>
          </cell>
          <cell r="U65">
            <v>65.7602</v>
          </cell>
        </row>
        <row r="66">
          <cell r="C66" t="str">
            <v>Губицкая Виолетта</v>
          </cell>
          <cell r="U66">
            <v>65.4796</v>
          </cell>
        </row>
        <row r="67">
          <cell r="C67" t="str">
            <v>Кац Екатерина</v>
          </cell>
          <cell r="U67">
            <v>64.7526</v>
          </cell>
        </row>
        <row r="68">
          <cell r="C68" t="str">
            <v>Вашкевич Моника</v>
          </cell>
          <cell r="U68">
            <v>64.5434</v>
          </cell>
        </row>
        <row r="69">
          <cell r="C69" t="str">
            <v>Нехай Алина</v>
          </cell>
          <cell r="U69">
            <v>63.648</v>
          </cell>
        </row>
        <row r="70">
          <cell r="C70" t="str">
            <v>Коростелева Юлия</v>
          </cell>
          <cell r="U70">
            <v>63.6173</v>
          </cell>
        </row>
        <row r="71">
          <cell r="C71" t="str">
            <v>Воронец Василиса</v>
          </cell>
          <cell r="U71">
            <v>62.9898</v>
          </cell>
        </row>
        <row r="72">
          <cell r="C72" t="str">
            <v>Бушма Карина</v>
          </cell>
          <cell r="U72">
            <v>61.6582</v>
          </cell>
        </row>
        <row r="73">
          <cell r="C73" t="str">
            <v>Кот Алёна</v>
          </cell>
          <cell r="U73">
            <v>61.5408</v>
          </cell>
        </row>
        <row r="74">
          <cell r="C74" t="str">
            <v>Желткевич Любовь</v>
          </cell>
          <cell r="U74">
            <v>61.3801</v>
          </cell>
        </row>
        <row r="75">
          <cell r="C75" t="str">
            <v>Кульба Варвара</v>
          </cell>
          <cell r="U75">
            <v>61.3061</v>
          </cell>
        </row>
        <row r="76">
          <cell r="C76" t="str">
            <v>Андреенко Алина</v>
          </cell>
          <cell r="U76">
            <v>60.727</v>
          </cell>
        </row>
        <row r="77">
          <cell r="C77" t="str">
            <v>Савичева Надежда</v>
          </cell>
          <cell r="U77">
            <v>60.148</v>
          </cell>
        </row>
        <row r="78">
          <cell r="C78" t="str">
            <v>Головкова Анастасия</v>
          </cell>
          <cell r="U78">
            <v>58.852</v>
          </cell>
        </row>
        <row r="79">
          <cell r="C79" t="str">
            <v>Полойко Ника</v>
          </cell>
          <cell r="U79">
            <v>58.5128</v>
          </cell>
        </row>
        <row r="80">
          <cell r="C80" t="str">
            <v>Губская Анисья</v>
          </cell>
          <cell r="U80">
            <v>58.4796</v>
          </cell>
        </row>
        <row r="81">
          <cell r="C81" t="str">
            <v>Щепалова Ксения</v>
          </cell>
          <cell r="U81">
            <v>58.1199</v>
          </cell>
        </row>
        <row r="82">
          <cell r="C82" t="str">
            <v>Линник Мария</v>
          </cell>
          <cell r="U82">
            <v>57.7551</v>
          </cell>
        </row>
        <row r="83">
          <cell r="C83" t="str">
            <v>Белгардова Полина</v>
          </cell>
          <cell r="U83">
            <v>57.2934</v>
          </cell>
        </row>
        <row r="84">
          <cell r="C84" t="str">
            <v>Пекун Мария</v>
          </cell>
          <cell r="U84">
            <v>56.9337</v>
          </cell>
        </row>
        <row r="85">
          <cell r="C85" t="str">
            <v>Соколова Маргарита</v>
          </cell>
          <cell r="U85">
            <v>56.5485</v>
          </cell>
        </row>
        <row r="86">
          <cell r="C86" t="str">
            <v>Авраменок Варвара</v>
          </cell>
          <cell r="U86">
            <v>56.2245</v>
          </cell>
        </row>
        <row r="87">
          <cell r="C87" t="str">
            <v>Ермоленко Мария</v>
          </cell>
          <cell r="U87">
            <v>56.051</v>
          </cell>
        </row>
        <row r="88">
          <cell r="C88" t="str">
            <v>Климук Анна</v>
          </cell>
          <cell r="U88">
            <v>56.0204</v>
          </cell>
        </row>
        <row r="89">
          <cell r="C89" t="str">
            <v>Быкова Руслана</v>
          </cell>
          <cell r="U89">
            <v>55.3571</v>
          </cell>
        </row>
        <row r="90">
          <cell r="C90" t="str">
            <v>Власова Ксения</v>
          </cell>
          <cell r="U90">
            <v>55.0179</v>
          </cell>
        </row>
        <row r="91">
          <cell r="C91" t="str">
            <v>Кудина Александра</v>
          </cell>
          <cell r="U91">
            <v>54.8112</v>
          </cell>
        </row>
        <row r="92">
          <cell r="C92" t="str">
            <v>Балтинская Виктория</v>
          </cell>
          <cell r="U92">
            <v>54.6658</v>
          </cell>
        </row>
        <row r="93">
          <cell r="C93" t="str">
            <v>Кабаева Вероника</v>
          </cell>
          <cell r="U93">
            <v>54.1556</v>
          </cell>
        </row>
        <row r="94">
          <cell r="C94" t="str">
            <v>Талаева Мария</v>
          </cell>
          <cell r="U94">
            <v>54</v>
          </cell>
        </row>
        <row r="95">
          <cell r="C95" t="str">
            <v>Каминская Валерия</v>
          </cell>
          <cell r="U95">
            <v>53.7372</v>
          </cell>
        </row>
        <row r="96">
          <cell r="C96" t="str">
            <v>Толмачева Диана</v>
          </cell>
          <cell r="U96">
            <v>53.6709</v>
          </cell>
        </row>
        <row r="97">
          <cell r="C97" t="str">
            <v>Антонович Ксения</v>
          </cell>
          <cell r="U97">
            <v>53.3954</v>
          </cell>
        </row>
        <row r="98">
          <cell r="C98" t="str">
            <v>Аленская София</v>
          </cell>
          <cell r="U98">
            <v>53.2653</v>
          </cell>
        </row>
        <row r="99">
          <cell r="C99" t="str">
            <v>Сердюченко Анастасия</v>
          </cell>
          <cell r="U99">
            <v>53.2653</v>
          </cell>
        </row>
        <row r="100">
          <cell r="C100" t="str">
            <v>Дуло Алена</v>
          </cell>
          <cell r="U100">
            <v>53.0714</v>
          </cell>
        </row>
        <row r="101">
          <cell r="C101" t="str">
            <v>Круглей Анастасия</v>
          </cell>
          <cell r="U101">
            <v>52.7653</v>
          </cell>
        </row>
        <row r="102">
          <cell r="C102" t="str">
            <v>Пискун Вероника</v>
          </cell>
          <cell r="U102">
            <v>52.2551</v>
          </cell>
        </row>
        <row r="103">
          <cell r="C103" t="str">
            <v>Федорова Мария</v>
          </cell>
          <cell r="U103">
            <v>51.1913</v>
          </cell>
        </row>
        <row r="104">
          <cell r="C104" t="str">
            <v>Шмарловская Полина</v>
          </cell>
          <cell r="U104">
            <v>51.102</v>
          </cell>
        </row>
        <row r="105">
          <cell r="C105" t="str">
            <v>Сидорова Полина</v>
          </cell>
          <cell r="U105">
            <v>50.7679</v>
          </cell>
        </row>
        <row r="106">
          <cell r="C106" t="str">
            <v>Лесовая Ксения</v>
          </cell>
          <cell r="U106">
            <v>50.0408</v>
          </cell>
        </row>
        <row r="107">
          <cell r="C107" t="str">
            <v>Зенченко Настасья</v>
          </cell>
          <cell r="U107">
            <v>50.0408</v>
          </cell>
        </row>
        <row r="108">
          <cell r="C108" t="str">
            <v>Соболевская Маргарита</v>
          </cell>
          <cell r="U108">
            <v>50.0153</v>
          </cell>
        </row>
        <row r="109">
          <cell r="C109" t="str">
            <v>Рябова Екатерина</v>
          </cell>
          <cell r="U109">
            <v>49.9872</v>
          </cell>
        </row>
        <row r="110">
          <cell r="C110" t="str">
            <v>Крупенкова Маргарита</v>
          </cell>
          <cell r="U110">
            <v>49.9541</v>
          </cell>
        </row>
        <row r="111">
          <cell r="C111" t="str">
            <v>Ефимович Екатерина</v>
          </cell>
          <cell r="U111">
            <v>49.8087</v>
          </cell>
        </row>
        <row r="112">
          <cell r="C112" t="str">
            <v>Авсянская Виктория</v>
          </cell>
          <cell r="U112">
            <v>49.6939</v>
          </cell>
        </row>
        <row r="113">
          <cell r="C113" t="str">
            <v>Ведерникова Мария</v>
          </cell>
          <cell r="U113">
            <v>49.5816</v>
          </cell>
        </row>
        <row r="114">
          <cell r="C114" t="str">
            <v>Божок Дарья</v>
          </cell>
          <cell r="U114">
            <v>49.3648</v>
          </cell>
        </row>
        <row r="115">
          <cell r="C115" t="str">
            <v>Малышева Елизавета</v>
          </cell>
          <cell r="U115">
            <v>48.9745</v>
          </cell>
        </row>
        <row r="116">
          <cell r="C116" t="str">
            <v>Левицкая Олеся</v>
          </cell>
          <cell r="U116">
            <v>48.898</v>
          </cell>
        </row>
        <row r="117">
          <cell r="C117" t="str">
            <v>Горбацевич Анна</v>
          </cell>
          <cell r="U117">
            <v>47.8648</v>
          </cell>
        </row>
        <row r="118">
          <cell r="C118" t="str">
            <v>Довгаль Алина</v>
          </cell>
          <cell r="U118">
            <v>47.8214</v>
          </cell>
        </row>
        <row r="119">
          <cell r="C119" t="str">
            <v>Крученко Ольга</v>
          </cell>
          <cell r="U119">
            <v>47.7806</v>
          </cell>
        </row>
        <row r="120">
          <cell r="C120" t="str">
            <v>Кирьянова Дарья</v>
          </cell>
          <cell r="U120">
            <v>46.273</v>
          </cell>
        </row>
        <row r="121">
          <cell r="C121" t="str">
            <v>Глыбовская Мирослава</v>
          </cell>
          <cell r="U121">
            <v>45.5281</v>
          </cell>
        </row>
        <row r="122">
          <cell r="C122" t="str">
            <v>Галеня Виктория</v>
          </cell>
          <cell r="U122">
            <v>44.1556</v>
          </cell>
        </row>
        <row r="123">
          <cell r="C123" t="str">
            <v>Балабаева Валерия</v>
          </cell>
          <cell r="U123">
            <v>43.9388</v>
          </cell>
        </row>
        <row r="124">
          <cell r="C124" t="str">
            <v>Лебедева Наталья</v>
          </cell>
          <cell r="U124">
            <v>42.7015</v>
          </cell>
        </row>
        <row r="125">
          <cell r="C125" t="str">
            <v>Бородачева Варвара</v>
          </cell>
          <cell r="U125">
            <v>40.8138</v>
          </cell>
        </row>
        <row r="126">
          <cell r="C126" t="str">
            <v>Грудовик Евгения</v>
          </cell>
          <cell r="U126">
            <v>40.7423</v>
          </cell>
        </row>
        <row r="127">
          <cell r="C127" t="str">
            <v>Мирончик Александра</v>
          </cell>
          <cell r="U127">
            <v>37.8546</v>
          </cell>
        </row>
        <row r="128">
          <cell r="C128" t="str">
            <v>Прощаева Александра</v>
          </cell>
          <cell r="U128">
            <v>37.0969</v>
          </cell>
        </row>
        <row r="129">
          <cell r="C129" t="str">
            <v>Загорская Анастасия</v>
          </cell>
          <cell r="U129">
            <v>33.5969</v>
          </cell>
        </row>
        <row r="130">
          <cell r="C130" t="str">
            <v>Кузнецова Александра</v>
          </cell>
          <cell r="U130">
            <v>0</v>
          </cell>
        </row>
        <row r="131">
          <cell r="C131" t="str">
            <v>Кульба Варвара</v>
          </cell>
          <cell r="U131">
            <v>0</v>
          </cell>
        </row>
        <row r="132">
          <cell r="C132" t="str">
            <v>Бушма Карина</v>
          </cell>
          <cell r="U132">
            <v>0</v>
          </cell>
        </row>
        <row r="133">
          <cell r="C133" t="str">
            <v>Силивончик Дженифер</v>
          </cell>
          <cell r="U133">
            <v>0</v>
          </cell>
        </row>
        <row r="134">
          <cell r="C134" t="str">
            <v>Вашкевич Моника</v>
          </cell>
          <cell r="U134">
            <v>0</v>
          </cell>
        </row>
        <row r="135">
          <cell r="C135" t="str">
            <v>Кот Алена</v>
          </cell>
          <cell r="U135">
            <v>0</v>
          </cell>
        </row>
        <row r="136">
          <cell r="C136" t="str">
            <v>Вяль Анна</v>
          </cell>
          <cell r="U136">
            <v>0</v>
          </cell>
        </row>
        <row r="137">
          <cell r="C137" t="str">
            <v>Нехай Алина</v>
          </cell>
          <cell r="U137">
            <v>0</v>
          </cell>
        </row>
        <row r="138">
          <cell r="C138" t="str">
            <v>Яценко Анна</v>
          </cell>
          <cell r="U1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6"/>
  <sheetViews>
    <sheetView zoomScale="75" zoomScaleNormal="75" zoomScalePageLayoutView="0" workbookViewId="0" topLeftCell="A1">
      <pane xSplit="18" topLeftCell="S1" activePane="topRight" state="frozen"/>
      <selection pane="topLeft" activeCell="I32" sqref="I32"/>
      <selection pane="topRight" activeCell="AH13" sqref="AH13"/>
    </sheetView>
  </sheetViews>
  <sheetFormatPr defaultColWidth="9.125" defaultRowHeight="12.75"/>
  <cols>
    <col min="1" max="1" width="9.125" style="121" customWidth="1"/>
    <col min="2" max="2" width="5.375" style="122" customWidth="1"/>
    <col min="3" max="3" width="5.50390625" style="123" customWidth="1"/>
    <col min="4" max="4" width="7.00390625" style="124" bestFit="1" customWidth="1"/>
    <col min="5" max="7" width="5.625" style="124" customWidth="1"/>
    <col min="8" max="8" width="6.375" style="123" customWidth="1"/>
    <col min="9" max="10" width="7.625" style="124" customWidth="1"/>
    <col min="11" max="11" width="6.50390625" style="124" customWidth="1"/>
    <col min="12" max="14" width="5.375" style="124" customWidth="1"/>
    <col min="15" max="15" width="6.50390625" style="121" customWidth="1"/>
    <col min="16" max="16" width="4.375" style="123" bestFit="1" customWidth="1"/>
    <col min="17" max="17" width="2.875" style="123" customWidth="1"/>
    <col min="18" max="18" width="3.625" style="124" customWidth="1"/>
    <col min="19" max="19" width="5.50390625" style="123" customWidth="1"/>
    <col min="20" max="20" width="5.37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625" style="121" customWidth="1"/>
    <col min="34" max="37" width="10.50390625" style="122" customWidth="1"/>
    <col min="38" max="38" width="9.125" style="153" customWidth="1"/>
    <col min="39" max="42" width="10.50390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125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153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170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/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156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157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158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1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159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160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1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161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64">
        <f>TM_PART*10</f>
        <v>5</v>
      </c>
      <c r="G25" s="364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162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64">
        <f>AI_PART*10</f>
        <v>5</v>
      </c>
      <c r="G26" s="364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163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64">
        <f>EX_PART*10</f>
        <v>5</v>
      </c>
      <c r="G27" s="364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164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64">
        <f>OI_PART*10</f>
        <v>5</v>
      </c>
      <c r="G28" s="364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165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1</v>
      </c>
      <c r="E30" s="11" t="s">
        <v>32</v>
      </c>
      <c r="F30" s="364">
        <f>FIGS_PART</f>
        <v>1</v>
      </c>
      <c r="G30" s="364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64">
        <f>TECH_PART</f>
        <v>0</v>
      </c>
      <c r="G31" s="364"/>
      <c r="H31" s="5"/>
      <c r="I31" s="305" t="s">
        <v>126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64">
        <f>FREE_PART</f>
        <v>1</v>
      </c>
      <c r="G32" s="364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63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>
        <f>SUM(__tr_el_list__)</f>
        <v>12.100000000000001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166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167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>
        <f aca="true" t="shared" si="0" ref="O37:O45">INDEX(L37:N37,,MATCH(__curr_event_code__,$L$36:$N$36,0))</f>
        <v>2.1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168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>
        <f t="shared" si="0"/>
        <v>2.6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171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>
        <f t="shared" si="0"/>
        <v>3.1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169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>
        <f t="shared" si="0"/>
        <v>2.4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>
        <f t="shared" si="0"/>
        <v>1.9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0.3</v>
      </c>
      <c r="J42" s="263" t="s">
        <v>69</v>
      </c>
      <c r="L42" s="276"/>
      <c r="M42" s="276"/>
      <c r="N42" s="276"/>
      <c r="O42" s="284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0.3</v>
      </c>
      <c r="J43" s="263" t="s">
        <v>83</v>
      </c>
      <c r="L43" s="276"/>
      <c r="M43" s="276"/>
      <c r="N43" s="276"/>
      <c r="O43" s="284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0.4</v>
      </c>
      <c r="J44" s="263" t="s">
        <v>84</v>
      </c>
      <c r="L44" s="276"/>
      <c r="M44" s="276"/>
      <c r="N44" s="276"/>
      <c r="O44" s="284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2:43" s="123" customFormat="1" ht="17.25">
      <c r="B55" s="159"/>
      <c r="C55" s="306" t="s">
        <v>136</v>
      </c>
      <c r="E55" s="306"/>
      <c r="G55" s="317" t="s">
        <v>145</v>
      </c>
      <c r="H55" s="320"/>
      <c r="I55" s="114" t="s">
        <v>150</v>
      </c>
      <c r="J55" s="306"/>
      <c r="K55" s="306"/>
      <c r="L55" s="306"/>
      <c r="M55" s="306"/>
      <c r="N55" s="317"/>
      <c r="O55" s="308"/>
      <c r="P55" s="307"/>
      <c r="Q55" s="309"/>
      <c r="W55" s="159"/>
      <c r="X55" s="159"/>
      <c r="Y55" s="159"/>
      <c r="AC55" s="195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01"/>
    </row>
    <row r="56" spans="2:43" s="123" customFormat="1" ht="17.25">
      <c r="B56" s="159"/>
      <c r="C56" s="308" t="s">
        <v>137</v>
      </c>
      <c r="E56" s="306"/>
      <c r="G56" s="317" t="s">
        <v>143</v>
      </c>
      <c r="H56" s="320"/>
      <c r="I56" s="114" t="s">
        <v>151</v>
      </c>
      <c r="K56" s="306"/>
      <c r="M56" s="306"/>
      <c r="N56" s="316"/>
      <c r="P56" s="306"/>
      <c r="Q56" s="309"/>
      <c r="W56" s="159"/>
      <c r="X56" s="159"/>
      <c r="Y56" s="159"/>
      <c r="AC56" s="195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19"/>
    </row>
    <row r="57" spans="2:42" s="123" customFormat="1" ht="17.25">
      <c r="B57" s="159"/>
      <c r="C57" s="310" t="s">
        <v>139</v>
      </c>
      <c r="E57" s="306"/>
      <c r="G57" s="317" t="s">
        <v>143</v>
      </c>
      <c r="H57" s="320"/>
      <c r="I57" s="114" t="s">
        <v>148</v>
      </c>
      <c r="K57" s="306"/>
      <c r="M57" s="306"/>
      <c r="N57" s="316"/>
      <c r="P57" s="306"/>
      <c r="Q57" s="311"/>
      <c r="W57" s="159"/>
      <c r="X57" s="159"/>
      <c r="Y57" s="159"/>
      <c r="AC57" s="195"/>
      <c r="AG57" s="5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2:43" s="123" customFormat="1" ht="17.25">
      <c r="B58" s="159"/>
      <c r="C58" s="308" t="s">
        <v>138</v>
      </c>
      <c r="E58" s="306"/>
      <c r="G58" s="317" t="s">
        <v>147</v>
      </c>
      <c r="H58" s="320"/>
      <c r="I58" s="114" t="s">
        <v>148</v>
      </c>
      <c r="K58" s="306"/>
      <c r="M58" s="306"/>
      <c r="N58" s="316"/>
      <c r="P58" s="306"/>
      <c r="Q58" s="309"/>
      <c r="W58" s="159"/>
      <c r="X58" s="159"/>
      <c r="Y58" s="159"/>
      <c r="AC58" s="195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2:42" s="123" customFormat="1" ht="17.25">
      <c r="B59" s="159"/>
      <c r="C59" s="308" t="s">
        <v>140</v>
      </c>
      <c r="E59" s="306"/>
      <c r="G59" s="317" t="s">
        <v>145</v>
      </c>
      <c r="H59" s="320"/>
      <c r="I59" s="114" t="s">
        <v>148</v>
      </c>
      <c r="J59" s="306"/>
      <c r="K59" s="311"/>
      <c r="L59" s="308"/>
      <c r="M59" s="308"/>
      <c r="N59" s="318"/>
      <c r="P59" s="308"/>
      <c r="Q59" s="311"/>
      <c r="W59" s="159"/>
      <c r="X59" s="159"/>
      <c r="Y59" s="159"/>
      <c r="AC59" s="195"/>
      <c r="AG59" s="5"/>
      <c r="AH59" s="69"/>
      <c r="AI59" s="69"/>
      <c r="AJ59" s="69"/>
      <c r="AK59" s="69"/>
      <c r="AL59" s="69"/>
      <c r="AM59" s="69"/>
      <c r="AN59" s="69"/>
      <c r="AO59" s="69"/>
      <c r="AP59" s="69"/>
    </row>
    <row r="60" spans="2:42" s="123" customFormat="1" ht="17.25">
      <c r="B60" s="159"/>
      <c r="C60" s="308" t="s">
        <v>141</v>
      </c>
      <c r="E60" s="306"/>
      <c r="G60" s="317" t="s">
        <v>146</v>
      </c>
      <c r="H60" s="320"/>
      <c r="I60" s="114" t="s">
        <v>152</v>
      </c>
      <c r="J60" s="306"/>
      <c r="N60" s="121"/>
      <c r="Q60" s="311"/>
      <c r="W60" s="159"/>
      <c r="X60" s="159"/>
      <c r="Y60" s="159"/>
      <c r="AC60" s="195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2:42" s="123" customFormat="1" ht="15">
      <c r="B61" s="159"/>
      <c r="C61" s="308" t="s">
        <v>142</v>
      </c>
      <c r="E61" s="306"/>
      <c r="G61" s="317" t="s">
        <v>146</v>
      </c>
      <c r="H61" s="320"/>
      <c r="I61" s="114" t="s">
        <v>152</v>
      </c>
      <c r="J61" s="306"/>
      <c r="N61" s="121"/>
      <c r="Q61" s="311"/>
      <c r="W61" s="159"/>
      <c r="X61" s="159"/>
      <c r="Y61" s="159"/>
      <c r="AC61" s="195"/>
      <c r="AG61" s="126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2:42" s="123" customFormat="1" ht="15">
      <c r="B62" s="159"/>
      <c r="C62" s="306" t="s">
        <v>127</v>
      </c>
      <c r="E62" s="306"/>
      <c r="G62" s="317" t="s">
        <v>143</v>
      </c>
      <c r="H62" s="320"/>
      <c r="I62" s="114" t="s">
        <v>148</v>
      </c>
      <c r="J62" s="306"/>
      <c r="K62" s="306"/>
      <c r="L62" s="306"/>
      <c r="M62" s="306"/>
      <c r="N62" s="317"/>
      <c r="O62" s="308"/>
      <c r="P62" s="307"/>
      <c r="W62" s="159"/>
      <c r="X62" s="159"/>
      <c r="Y62" s="159"/>
      <c r="AC62" s="195"/>
      <c r="AG62" s="117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2:42" s="123" customFormat="1" ht="15">
      <c r="B63" s="159"/>
      <c r="C63" s="308" t="s">
        <v>128</v>
      </c>
      <c r="E63" s="306"/>
      <c r="G63" s="317" t="s">
        <v>143</v>
      </c>
      <c r="H63" s="320"/>
      <c r="I63" s="114" t="s">
        <v>148</v>
      </c>
      <c r="K63" s="306"/>
      <c r="M63" s="306"/>
      <c r="N63" s="316"/>
      <c r="P63" s="306"/>
      <c r="W63" s="159"/>
      <c r="X63" s="159"/>
      <c r="Y63" s="159"/>
      <c r="AC63" s="195"/>
      <c r="AH63" s="117"/>
      <c r="AI63" s="117"/>
      <c r="AJ63" s="117"/>
      <c r="AK63" s="117"/>
      <c r="AL63" s="117"/>
      <c r="AM63" s="117"/>
      <c r="AN63" s="117"/>
      <c r="AO63" s="117"/>
      <c r="AP63" s="117"/>
    </row>
    <row r="64" spans="2:42" s="123" customFormat="1" ht="15">
      <c r="B64" s="159"/>
      <c r="C64" s="308" t="s">
        <v>129</v>
      </c>
      <c r="E64" s="306"/>
      <c r="G64" s="317" t="s">
        <v>144</v>
      </c>
      <c r="H64" s="320"/>
      <c r="I64" s="114" t="s">
        <v>148</v>
      </c>
      <c r="K64" s="306"/>
      <c r="M64" s="306"/>
      <c r="N64" s="316"/>
      <c r="P64" s="306"/>
      <c r="Q64" s="309"/>
      <c r="W64" s="159"/>
      <c r="X64" s="159"/>
      <c r="Y64" s="159"/>
      <c r="AC64" s="19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2:42" s="123" customFormat="1" ht="15">
      <c r="B65" s="159"/>
      <c r="C65" s="310" t="s">
        <v>130</v>
      </c>
      <c r="E65" s="306"/>
      <c r="G65" s="317" t="s">
        <v>144</v>
      </c>
      <c r="H65" s="320"/>
      <c r="I65" s="114" t="s">
        <v>149</v>
      </c>
      <c r="K65" s="306"/>
      <c r="M65" s="306"/>
      <c r="N65" s="316"/>
      <c r="P65" s="306"/>
      <c r="Q65" s="309"/>
      <c r="W65" s="159"/>
      <c r="X65" s="159"/>
      <c r="Y65" s="159"/>
      <c r="AC65" s="195"/>
      <c r="AH65" s="117"/>
      <c r="AI65" s="117"/>
      <c r="AJ65" s="117"/>
      <c r="AK65" s="117"/>
      <c r="AL65" s="117"/>
      <c r="AM65" s="117"/>
      <c r="AN65" s="117"/>
      <c r="AO65" s="117"/>
      <c r="AP65" s="117"/>
    </row>
    <row r="66" spans="2:42" s="123" customFormat="1" ht="15">
      <c r="B66" s="159"/>
      <c r="C66" s="308" t="s">
        <v>131</v>
      </c>
      <c r="E66" s="306"/>
      <c r="G66" s="317" t="s">
        <v>145</v>
      </c>
      <c r="H66" s="320"/>
      <c r="I66" s="114" t="s">
        <v>149</v>
      </c>
      <c r="K66" s="306"/>
      <c r="M66" s="306"/>
      <c r="N66" s="316"/>
      <c r="P66" s="306"/>
      <c r="Q66" s="309"/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5">
      <c r="B67" s="159"/>
      <c r="C67" s="308" t="s">
        <v>132</v>
      </c>
      <c r="E67" s="306"/>
      <c r="G67" s="317" t="s">
        <v>143</v>
      </c>
      <c r="H67" s="320"/>
      <c r="I67" s="114" t="s">
        <v>149</v>
      </c>
      <c r="J67" s="306"/>
      <c r="K67" s="306"/>
      <c r="L67" s="308"/>
      <c r="M67" s="308"/>
      <c r="N67" s="317"/>
      <c r="O67" s="308"/>
      <c r="P67" s="307"/>
      <c r="Q67" s="309"/>
      <c r="W67" s="159"/>
      <c r="X67" s="159"/>
      <c r="Y67" s="159"/>
      <c r="AC67" s="19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2:42" s="123" customFormat="1" ht="15">
      <c r="B68" s="159"/>
      <c r="C68" s="308" t="s">
        <v>133</v>
      </c>
      <c r="E68" s="306"/>
      <c r="G68" s="317" t="s">
        <v>144</v>
      </c>
      <c r="H68" s="320"/>
      <c r="I68" s="114" t="s">
        <v>149</v>
      </c>
      <c r="J68" s="306"/>
      <c r="K68" s="306"/>
      <c r="L68" s="306"/>
      <c r="M68" s="306"/>
      <c r="N68" s="317"/>
      <c r="O68" s="308"/>
      <c r="P68" s="307"/>
      <c r="Q68" s="309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5">
      <c r="B69" s="159"/>
      <c r="C69" s="308" t="s">
        <v>134</v>
      </c>
      <c r="D69" s="306"/>
      <c r="E69" s="306"/>
      <c r="F69" s="306"/>
      <c r="G69" s="317" t="s">
        <v>146</v>
      </c>
      <c r="H69" s="321"/>
      <c r="I69" s="114" t="s">
        <v>150</v>
      </c>
      <c r="J69" s="310"/>
      <c r="N69" s="121"/>
      <c r="P69" s="307"/>
      <c r="Q69" s="309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3" s="119" customFormat="1" ht="15">
      <c r="A70" s="113"/>
      <c r="B70" s="116"/>
      <c r="C70" s="113" t="s">
        <v>135</v>
      </c>
      <c r="D70" s="113"/>
      <c r="E70" s="113"/>
      <c r="F70" s="113"/>
      <c r="G70" s="235" t="s">
        <v>146</v>
      </c>
      <c r="H70" s="319"/>
      <c r="I70" s="114" t="s">
        <v>150</v>
      </c>
      <c r="J70" s="115"/>
      <c r="K70" s="115"/>
      <c r="L70" s="116"/>
      <c r="M70" s="117"/>
      <c r="N70" s="118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AB70" s="5"/>
      <c r="AD70" s="117"/>
      <c r="AE70" s="117"/>
      <c r="AF70" s="117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01"/>
    </row>
    <row r="71" spans="2:42" s="123" customFormat="1" ht="15">
      <c r="B71" s="159"/>
      <c r="C71" s="308"/>
      <c r="E71" s="306"/>
      <c r="G71" s="317"/>
      <c r="H71" s="320"/>
      <c r="I71" s="363"/>
      <c r="J71" s="306"/>
      <c r="N71" s="121"/>
      <c r="Q71" s="311"/>
      <c r="W71" s="159"/>
      <c r="X71" s="159"/>
      <c r="Y71" s="159"/>
      <c r="AC71" s="195"/>
      <c r="AG71" s="117"/>
      <c r="AH71" s="126"/>
      <c r="AI71" s="126"/>
      <c r="AJ71" s="126"/>
      <c r="AK71" s="126"/>
      <c r="AL71" s="126"/>
      <c r="AM71" s="126"/>
      <c r="AN71" s="126"/>
      <c r="AO71" s="126"/>
      <c r="AP71" s="126"/>
    </row>
    <row r="72" spans="2:42" s="123" customFormat="1" ht="15">
      <c r="B72" s="159"/>
      <c r="C72" s="306"/>
      <c r="E72" s="306"/>
      <c r="G72" s="317"/>
      <c r="H72" s="306"/>
      <c r="I72" s="313"/>
      <c r="J72" s="306"/>
      <c r="N72" s="121"/>
      <c r="Q72" s="309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5">
      <c r="B73" s="159"/>
      <c r="C73" s="310"/>
      <c r="E73" s="306"/>
      <c r="G73" s="317"/>
      <c r="H73" s="306"/>
      <c r="I73" s="315"/>
      <c r="K73" s="306"/>
      <c r="M73" s="306"/>
      <c r="N73" s="316"/>
      <c r="P73" s="306"/>
      <c r="Q73" s="309"/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5">
      <c r="B74" s="159"/>
      <c r="C74" s="308"/>
      <c r="E74" s="306"/>
      <c r="G74" s="317"/>
      <c r="H74" s="306"/>
      <c r="I74" s="314"/>
      <c r="K74" s="309"/>
      <c r="M74" s="308"/>
      <c r="N74" s="316"/>
      <c r="P74" s="306"/>
      <c r="Q74" s="309"/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5">
      <c r="B75" s="159"/>
      <c r="C75" s="308"/>
      <c r="E75" s="306"/>
      <c r="G75" s="317"/>
      <c r="H75" s="306"/>
      <c r="I75" s="314"/>
      <c r="K75" s="306"/>
      <c r="M75" s="308"/>
      <c r="N75" s="316"/>
      <c r="P75" s="306"/>
      <c r="Q75" s="309"/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5">
      <c r="B76" s="159"/>
      <c r="C76" s="308"/>
      <c r="E76" s="306"/>
      <c r="G76" s="317"/>
      <c r="H76" s="306"/>
      <c r="I76" s="314"/>
      <c r="K76" s="306"/>
      <c r="M76" s="308"/>
      <c r="N76" s="316"/>
      <c r="P76" s="306"/>
      <c r="Q76" s="309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5">
      <c r="B77" s="159"/>
      <c r="C77" s="308"/>
      <c r="E77" s="306"/>
      <c r="G77" s="317"/>
      <c r="H77" s="306"/>
      <c r="I77" s="315"/>
      <c r="K77" s="306"/>
      <c r="M77" s="308"/>
      <c r="N77" s="316"/>
      <c r="P77" s="306"/>
      <c r="Q77" s="309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5">
      <c r="B78" s="159"/>
      <c r="C78" s="308"/>
      <c r="E78" s="306"/>
      <c r="G78" s="317"/>
      <c r="H78" s="306"/>
      <c r="I78" s="314"/>
      <c r="K78" s="309"/>
      <c r="M78" s="308"/>
      <c r="N78" s="316"/>
      <c r="P78" s="306"/>
      <c r="Q78" s="309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5">
      <c r="B79" s="159"/>
      <c r="C79" s="308"/>
      <c r="E79" s="306"/>
      <c r="G79" s="317"/>
      <c r="H79" s="306"/>
      <c r="I79" s="314"/>
      <c r="K79" s="309"/>
      <c r="M79" s="308"/>
      <c r="N79" s="316"/>
      <c r="P79" s="306"/>
      <c r="Q79" s="309"/>
      <c r="W79" s="159"/>
      <c r="X79" s="159"/>
      <c r="Y79" s="159"/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5">
      <c r="B80" s="159"/>
      <c r="C80" s="306"/>
      <c r="E80" s="306"/>
      <c r="G80" s="317"/>
      <c r="H80" s="306"/>
      <c r="I80" s="314"/>
      <c r="K80" s="306"/>
      <c r="M80" s="306"/>
      <c r="N80" s="316"/>
      <c r="P80" s="306"/>
      <c r="Q80" s="309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5">
      <c r="B81" s="159"/>
      <c r="C81" s="308"/>
      <c r="E81" s="306"/>
      <c r="G81" s="317"/>
      <c r="H81" s="306"/>
      <c r="I81" s="314"/>
      <c r="K81" s="306"/>
      <c r="M81" s="306"/>
      <c r="N81" s="316"/>
      <c r="P81" s="306"/>
      <c r="Q81" s="309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5">
      <c r="B82" s="159"/>
      <c r="C82" s="308"/>
      <c r="E82" s="306"/>
      <c r="G82" s="317"/>
      <c r="H82" s="306"/>
      <c r="I82" s="314"/>
      <c r="K82" s="306"/>
      <c r="M82" s="306"/>
      <c r="N82" s="316"/>
      <c r="P82" s="306"/>
      <c r="Q82" s="309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5">
      <c r="B83" s="159"/>
      <c r="C83" s="308"/>
      <c r="E83" s="306"/>
      <c r="G83" s="317"/>
      <c r="H83" s="306"/>
      <c r="I83" s="314"/>
      <c r="K83" s="306"/>
      <c r="M83" s="306"/>
      <c r="N83" s="316"/>
      <c r="P83" s="306"/>
      <c r="Q83" s="311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5">
      <c r="B84" s="159"/>
      <c r="C84" s="308"/>
      <c r="E84" s="306"/>
      <c r="G84" s="317"/>
      <c r="H84" s="306"/>
      <c r="I84" s="314"/>
      <c r="K84" s="306"/>
      <c r="M84" s="306"/>
      <c r="N84" s="316"/>
      <c r="P84" s="306"/>
      <c r="Q84" s="311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5">
      <c r="B85" s="159"/>
      <c r="C85" s="310"/>
      <c r="E85" s="306"/>
      <c r="G85" s="317"/>
      <c r="H85" s="306"/>
      <c r="I85" s="314"/>
      <c r="K85" s="306"/>
      <c r="M85" s="306"/>
      <c r="N85" s="316"/>
      <c r="P85" s="306"/>
      <c r="Q85" s="311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5">
      <c r="B86" s="159"/>
      <c r="C86" s="308"/>
      <c r="E86" s="306"/>
      <c r="G86" s="317"/>
      <c r="H86" s="306"/>
      <c r="I86" s="313"/>
      <c r="J86" s="306"/>
      <c r="K86" s="306"/>
      <c r="L86" s="306"/>
      <c r="M86" s="306"/>
      <c r="N86" s="317"/>
      <c r="O86" s="308"/>
      <c r="P86" s="307"/>
      <c r="Q86" s="311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5">
      <c r="B87" s="159"/>
      <c r="C87" s="308"/>
      <c r="E87" s="306"/>
      <c r="G87" s="317"/>
      <c r="H87" s="306"/>
      <c r="I87" s="313"/>
      <c r="J87" s="306"/>
      <c r="K87" s="306"/>
      <c r="L87" s="306"/>
      <c r="M87" s="306"/>
      <c r="N87" s="317"/>
      <c r="O87" s="308"/>
      <c r="P87" s="307"/>
      <c r="Q87" s="311"/>
      <c r="W87" s="159"/>
      <c r="X87" s="159"/>
      <c r="Y87" s="159"/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5">
      <c r="B88" s="159"/>
      <c r="C88" s="113"/>
      <c r="D88" s="113"/>
      <c r="E88" s="113"/>
      <c r="F88" s="113"/>
      <c r="G88" s="235"/>
      <c r="H88" s="113"/>
      <c r="I88" s="312"/>
      <c r="J88" s="115"/>
      <c r="K88" s="115"/>
      <c r="L88" s="116"/>
      <c r="M88" s="117"/>
      <c r="N88" s="118"/>
      <c r="O88" s="117"/>
      <c r="P88" s="117"/>
      <c r="Q88" s="311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5">
      <c r="B89" s="159"/>
      <c r="C89" s="310"/>
      <c r="D89" s="119"/>
      <c r="E89" s="113"/>
      <c r="F89" s="119"/>
      <c r="G89" s="235"/>
      <c r="H89" s="113"/>
      <c r="I89" s="314"/>
      <c r="K89" s="306"/>
      <c r="M89" s="306"/>
      <c r="N89" s="316"/>
      <c r="P89" s="306"/>
      <c r="Q89" s="311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5">
      <c r="B90" s="159"/>
      <c r="C90" s="308"/>
      <c r="D90" s="119"/>
      <c r="E90" s="306"/>
      <c r="F90" s="119"/>
      <c r="G90" s="317"/>
      <c r="H90" s="306"/>
      <c r="I90" s="314"/>
      <c r="K90" s="306"/>
      <c r="M90" s="306"/>
      <c r="N90" s="316"/>
      <c r="P90" s="306"/>
      <c r="Q90" s="311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5">
      <c r="B91" s="159"/>
      <c r="C91" s="308"/>
      <c r="E91" s="306"/>
      <c r="G91" s="317"/>
      <c r="H91" s="306"/>
      <c r="I91" s="315"/>
      <c r="K91" s="306"/>
      <c r="M91" s="306"/>
      <c r="N91" s="316"/>
      <c r="P91" s="306"/>
      <c r="Q91" s="311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5">
      <c r="B92" s="159"/>
      <c r="C92" s="308"/>
      <c r="E92" s="306"/>
      <c r="G92" s="317"/>
      <c r="H92" s="306"/>
      <c r="I92" s="314"/>
      <c r="K92" s="306"/>
      <c r="M92" s="306"/>
      <c r="N92" s="316"/>
      <c r="P92" s="306"/>
      <c r="Q92" s="309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5">
      <c r="B93" s="159"/>
      <c r="C93" s="306"/>
      <c r="E93" s="306"/>
      <c r="G93" s="317"/>
      <c r="H93" s="306"/>
      <c r="I93" s="313"/>
      <c r="J93" s="306"/>
      <c r="K93" s="306"/>
      <c r="L93" s="306"/>
      <c r="M93" s="306"/>
      <c r="N93" s="317"/>
      <c r="O93" s="308"/>
      <c r="P93" s="307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5">
      <c r="B94" s="159"/>
      <c r="C94" s="308"/>
      <c r="E94" s="306"/>
      <c r="G94" s="317"/>
      <c r="H94" s="306"/>
      <c r="I94" s="314"/>
      <c r="K94" s="306"/>
      <c r="M94" s="306"/>
      <c r="N94" s="316"/>
      <c r="P94" s="306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5">
      <c r="B95" s="159"/>
      <c r="C95" s="308"/>
      <c r="E95" s="306"/>
      <c r="G95" s="317"/>
      <c r="H95" s="306"/>
      <c r="I95" s="314"/>
      <c r="K95" s="306"/>
      <c r="M95" s="306"/>
      <c r="N95" s="316"/>
      <c r="P95" s="306"/>
      <c r="Q95" s="309"/>
      <c r="W95" s="159"/>
      <c r="X95" s="159"/>
      <c r="Y95" s="159"/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5">
      <c r="B96" s="159"/>
      <c r="C96" s="310"/>
      <c r="E96" s="306"/>
      <c r="G96" s="317"/>
      <c r="H96" s="306"/>
      <c r="I96" s="314"/>
      <c r="K96" s="306"/>
      <c r="M96" s="306"/>
      <c r="N96" s="316"/>
      <c r="P96" s="306"/>
      <c r="Q96" s="309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5">
      <c r="B97" s="159"/>
      <c r="C97" s="308"/>
      <c r="E97" s="306"/>
      <c r="G97" s="317"/>
      <c r="H97" s="306"/>
      <c r="I97" s="313"/>
      <c r="J97" s="306"/>
      <c r="K97" s="311"/>
      <c r="L97" s="308"/>
      <c r="M97" s="308"/>
      <c r="N97" s="318"/>
      <c r="P97" s="308"/>
      <c r="Q97" s="309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5">
      <c r="B98" s="159"/>
      <c r="C98" s="308"/>
      <c r="E98" s="306"/>
      <c r="G98" s="317"/>
      <c r="H98" s="306"/>
      <c r="I98" s="313"/>
      <c r="J98" s="306"/>
      <c r="N98" s="121"/>
      <c r="Q98" s="309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5">
      <c r="B99" s="159"/>
      <c r="C99" s="308"/>
      <c r="E99" s="306"/>
      <c r="G99" s="317"/>
      <c r="H99" s="306"/>
      <c r="I99" s="313"/>
      <c r="J99" s="306"/>
      <c r="N99" s="121"/>
      <c r="Q99" s="309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5">
      <c r="B100" s="159"/>
      <c r="C100" s="308"/>
      <c r="E100" s="306"/>
      <c r="G100" s="317"/>
      <c r="H100" s="306"/>
      <c r="I100" s="313"/>
      <c r="J100" s="306"/>
      <c r="N100" s="121"/>
      <c r="Q100" s="309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5">
      <c r="B101" s="159"/>
      <c r="C101" s="306"/>
      <c r="E101" s="306"/>
      <c r="G101" s="317"/>
      <c r="H101" s="306"/>
      <c r="I101" s="313"/>
      <c r="J101" s="306"/>
      <c r="K101" s="306"/>
      <c r="L101" s="306"/>
      <c r="M101" s="306"/>
      <c r="N101" s="317"/>
      <c r="O101" s="308"/>
      <c r="P101" s="307"/>
      <c r="Q101" s="309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5">
      <c r="B102" s="159"/>
      <c r="C102" s="308"/>
      <c r="E102" s="306"/>
      <c r="G102" s="317"/>
      <c r="H102" s="306"/>
      <c r="I102" s="314"/>
      <c r="K102" s="306"/>
      <c r="M102" s="306"/>
      <c r="N102" s="316"/>
      <c r="P102" s="306"/>
      <c r="Q102" s="309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5">
      <c r="B103" s="159"/>
      <c r="C103" s="310"/>
      <c r="E103" s="306"/>
      <c r="G103" s="317"/>
      <c r="H103" s="306"/>
      <c r="I103" s="314"/>
      <c r="K103" s="306"/>
      <c r="M103" s="306"/>
      <c r="N103" s="316"/>
      <c r="P103" s="306"/>
      <c r="Q103" s="311"/>
      <c r="W103" s="159"/>
      <c r="X103" s="159"/>
      <c r="Y103" s="159"/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5">
      <c r="B104" s="159"/>
      <c r="C104" s="308"/>
      <c r="E104" s="306"/>
      <c r="G104" s="317"/>
      <c r="H104" s="306"/>
      <c r="I104" s="314"/>
      <c r="K104" s="306"/>
      <c r="M104" s="306"/>
      <c r="N104" s="316"/>
      <c r="P104" s="306"/>
      <c r="Q104" s="309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5">
      <c r="B105" s="159"/>
      <c r="C105" s="308"/>
      <c r="E105" s="306"/>
      <c r="G105" s="317"/>
      <c r="H105" s="306"/>
      <c r="I105" s="315"/>
      <c r="K105" s="306"/>
      <c r="M105" s="306"/>
      <c r="N105" s="316"/>
      <c r="P105" s="306"/>
      <c r="Q105" s="309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5">
      <c r="B106" s="159"/>
      <c r="C106" s="308"/>
      <c r="E106" s="306"/>
      <c r="G106" s="317"/>
      <c r="H106" s="306"/>
      <c r="I106" s="313"/>
      <c r="J106" s="306"/>
      <c r="K106" s="306"/>
      <c r="L106" s="308"/>
      <c r="M106" s="308"/>
      <c r="N106" s="317"/>
      <c r="O106" s="308"/>
      <c r="P106" s="307"/>
      <c r="Q106" s="309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5">
      <c r="B107" s="159"/>
      <c r="C107" s="308"/>
      <c r="E107" s="306"/>
      <c r="G107" s="317"/>
      <c r="H107" s="306"/>
      <c r="I107" s="313"/>
      <c r="J107" s="306"/>
      <c r="K107" s="306"/>
      <c r="L107" s="306"/>
      <c r="M107" s="306"/>
      <c r="N107" s="317"/>
      <c r="O107" s="308"/>
      <c r="P107" s="307"/>
      <c r="Q107" s="309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5">
      <c r="B108" s="159"/>
      <c r="C108" s="308"/>
      <c r="D108" s="306"/>
      <c r="E108" s="306"/>
      <c r="F108" s="306"/>
      <c r="G108" s="317"/>
      <c r="H108" s="306"/>
      <c r="I108" s="315"/>
      <c r="J108" s="309"/>
      <c r="K108" s="309"/>
      <c r="L108" s="308"/>
      <c r="M108" s="308"/>
      <c r="N108" s="121"/>
      <c r="P108" s="308"/>
      <c r="Q108" s="309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5">
      <c r="B109" s="159"/>
      <c r="C109" s="306"/>
      <c r="E109" s="306"/>
      <c r="G109" s="317"/>
      <c r="H109" s="306"/>
      <c r="I109" s="313"/>
      <c r="J109" s="306"/>
      <c r="N109" s="121"/>
      <c r="Q109" s="308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5">
      <c r="B110" s="159"/>
      <c r="C110" s="310"/>
      <c r="E110" s="306"/>
      <c r="G110" s="317"/>
      <c r="H110" s="306"/>
      <c r="I110" s="315"/>
      <c r="K110" s="306"/>
      <c r="M110" s="306"/>
      <c r="N110" s="316"/>
      <c r="P110" s="306"/>
      <c r="Q110" s="306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5">
      <c r="B111" s="159"/>
      <c r="C111" s="308"/>
      <c r="E111" s="306"/>
      <c r="G111" s="317"/>
      <c r="H111" s="306"/>
      <c r="I111" s="314"/>
      <c r="K111" s="309"/>
      <c r="M111" s="308"/>
      <c r="N111" s="316"/>
      <c r="P111" s="306"/>
      <c r="Q111" s="311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5">
      <c r="B112" s="159"/>
      <c r="C112" s="308"/>
      <c r="E112" s="306"/>
      <c r="G112" s="317"/>
      <c r="H112" s="306"/>
      <c r="I112" s="315"/>
      <c r="K112" s="306"/>
      <c r="M112" s="308"/>
      <c r="N112" s="316"/>
      <c r="P112" s="306"/>
      <c r="Q112" s="311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5">
      <c r="B113" s="159"/>
      <c r="C113" s="308"/>
      <c r="E113" s="306"/>
      <c r="G113" s="317"/>
      <c r="H113" s="306"/>
      <c r="I113" s="314"/>
      <c r="K113" s="309"/>
      <c r="M113" s="308"/>
      <c r="N113" s="316"/>
      <c r="P113" s="306"/>
      <c r="Q113" s="311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5">
      <c r="B114" s="159"/>
      <c r="C114" s="308"/>
      <c r="E114" s="306"/>
      <c r="G114" s="317"/>
      <c r="H114" s="306"/>
      <c r="I114" s="314"/>
      <c r="K114" s="309"/>
      <c r="M114" s="308"/>
      <c r="N114" s="316"/>
      <c r="P114" s="306"/>
      <c r="Q114" s="311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5">
      <c r="B115" s="159"/>
      <c r="C115" s="306"/>
      <c r="E115" s="306"/>
      <c r="G115" s="317"/>
      <c r="H115" s="306"/>
      <c r="I115" s="314"/>
      <c r="K115" s="306"/>
      <c r="M115" s="306"/>
      <c r="N115" s="316"/>
      <c r="P115" s="306"/>
      <c r="Q115" s="311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5">
      <c r="B116" s="159"/>
      <c r="C116" s="308"/>
      <c r="E116" s="306"/>
      <c r="G116" s="317"/>
      <c r="H116" s="306"/>
      <c r="I116" s="314"/>
      <c r="K116" s="306"/>
      <c r="M116" s="306"/>
      <c r="N116" s="316"/>
      <c r="P116" s="306"/>
      <c r="Q116" s="309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5">
      <c r="B117" s="159"/>
      <c r="C117" s="308"/>
      <c r="E117" s="306"/>
      <c r="G117" s="317"/>
      <c r="H117" s="306"/>
      <c r="I117" s="314"/>
      <c r="K117" s="306"/>
      <c r="M117" s="306"/>
      <c r="N117" s="316"/>
      <c r="P117" s="306"/>
      <c r="Q117" s="309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5">
      <c r="B118" s="159"/>
      <c r="C118" s="308"/>
      <c r="E118" s="306"/>
      <c r="G118" s="317"/>
      <c r="H118" s="306"/>
      <c r="I118" s="314"/>
      <c r="K118" s="306"/>
      <c r="M118" s="306"/>
      <c r="N118" s="316"/>
      <c r="P118" s="306"/>
      <c r="Q118" s="309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5">
      <c r="B119" s="159"/>
      <c r="C119" s="308"/>
      <c r="E119" s="306"/>
      <c r="G119" s="317"/>
      <c r="H119" s="306"/>
      <c r="I119" s="314"/>
      <c r="K119" s="306"/>
      <c r="M119" s="306"/>
      <c r="N119" s="316"/>
      <c r="P119" s="306"/>
      <c r="Q119" s="309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5">
      <c r="B120" s="159"/>
      <c r="C120" s="310"/>
      <c r="E120" s="306"/>
      <c r="G120" s="317"/>
      <c r="H120" s="306"/>
      <c r="I120" s="314"/>
      <c r="K120" s="306"/>
      <c r="M120" s="306"/>
      <c r="N120" s="316"/>
      <c r="P120" s="306"/>
      <c r="Q120" s="309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5">
      <c r="B121" s="159"/>
      <c r="C121" s="308"/>
      <c r="E121" s="306"/>
      <c r="G121" s="317"/>
      <c r="H121" s="306"/>
      <c r="I121" s="313"/>
      <c r="J121" s="306"/>
      <c r="K121" s="306"/>
      <c r="L121" s="306"/>
      <c r="M121" s="306"/>
      <c r="N121" s="317"/>
      <c r="O121" s="308"/>
      <c r="P121" s="307"/>
      <c r="Q121" s="309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5">
      <c r="B122" s="159"/>
      <c r="C122" s="308"/>
      <c r="E122" s="306"/>
      <c r="G122" s="317"/>
      <c r="H122" s="306"/>
      <c r="I122" s="313"/>
      <c r="J122" s="306"/>
      <c r="K122" s="306"/>
      <c r="L122" s="306"/>
      <c r="M122" s="306"/>
      <c r="N122" s="317"/>
      <c r="O122" s="308"/>
      <c r="P122" s="307"/>
      <c r="Q122" s="309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5">
      <c r="B123" s="159"/>
      <c r="C123" s="113"/>
      <c r="D123" s="113"/>
      <c r="E123" s="113"/>
      <c r="F123" s="113"/>
      <c r="G123" s="235"/>
      <c r="H123" s="113"/>
      <c r="I123" s="312"/>
      <c r="J123" s="115"/>
      <c r="K123" s="115"/>
      <c r="L123" s="116"/>
      <c r="M123" s="117"/>
      <c r="N123" s="118"/>
      <c r="O123" s="117"/>
      <c r="P123" s="117"/>
      <c r="Q123" s="309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5">
      <c r="B124" s="159"/>
      <c r="C124" s="310"/>
      <c r="D124" s="119"/>
      <c r="E124" s="113"/>
      <c r="F124" s="119"/>
      <c r="G124" s="235"/>
      <c r="H124" s="113"/>
      <c r="I124" s="314"/>
      <c r="K124" s="306"/>
      <c r="M124" s="306"/>
      <c r="N124" s="316"/>
      <c r="P124" s="306"/>
      <c r="Q124" s="309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5">
      <c r="B125" s="159"/>
      <c r="C125" s="308"/>
      <c r="E125" s="306"/>
      <c r="G125" s="317"/>
      <c r="H125" s="306"/>
      <c r="I125" s="314"/>
      <c r="K125" s="306"/>
      <c r="M125" s="306"/>
      <c r="N125" s="316"/>
      <c r="P125" s="306"/>
      <c r="Q125" s="309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5">
      <c r="B126" s="159"/>
      <c r="C126" s="306"/>
      <c r="E126" s="306"/>
      <c r="G126" s="317"/>
      <c r="H126" s="306"/>
      <c r="I126" s="313"/>
      <c r="J126" s="306"/>
      <c r="K126" s="306"/>
      <c r="L126" s="306"/>
      <c r="M126" s="306"/>
      <c r="N126" s="317"/>
      <c r="O126" s="308"/>
      <c r="P126" s="307"/>
      <c r="Q126" s="309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5">
      <c r="B127" s="159"/>
      <c r="C127" s="308"/>
      <c r="E127" s="306"/>
      <c r="G127" s="317"/>
      <c r="H127" s="306"/>
      <c r="I127" s="314"/>
      <c r="K127" s="306"/>
      <c r="M127" s="306"/>
      <c r="N127" s="316"/>
      <c r="P127" s="306"/>
      <c r="Q127" s="309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5">
      <c r="B128" s="159"/>
      <c r="C128" s="308"/>
      <c r="E128" s="306"/>
      <c r="G128" s="317"/>
      <c r="H128" s="306"/>
      <c r="I128" s="314"/>
      <c r="K128" s="306"/>
      <c r="M128" s="306"/>
      <c r="N128" s="316"/>
      <c r="P128" s="306"/>
      <c r="Q128" s="309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5">
      <c r="B129" s="159"/>
      <c r="C129" s="310"/>
      <c r="E129" s="306"/>
      <c r="G129" s="317"/>
      <c r="H129" s="306"/>
      <c r="I129" s="314"/>
      <c r="K129" s="306"/>
      <c r="M129" s="306"/>
      <c r="N129" s="316"/>
      <c r="P129" s="306"/>
      <c r="Q129" s="309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5">
      <c r="B130" s="159"/>
      <c r="C130" s="308"/>
      <c r="E130" s="306"/>
      <c r="G130" s="317"/>
      <c r="H130" s="306"/>
      <c r="I130" s="313"/>
      <c r="J130" s="306"/>
      <c r="N130" s="121"/>
      <c r="Q130" s="309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5">
      <c r="B131" s="159"/>
      <c r="C131" s="308"/>
      <c r="E131" s="306"/>
      <c r="G131" s="317"/>
      <c r="H131" s="306"/>
      <c r="I131" s="313"/>
      <c r="J131" s="306"/>
      <c r="N131" s="121"/>
      <c r="Q131" s="309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5">
      <c r="B132" s="159"/>
      <c r="C132" s="308"/>
      <c r="E132" s="306"/>
      <c r="G132" s="317"/>
      <c r="H132" s="306"/>
      <c r="I132" s="313"/>
      <c r="J132" s="306"/>
      <c r="N132" s="121"/>
      <c r="Q132" s="308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5">
      <c r="B133" s="159"/>
      <c r="C133" s="308"/>
      <c r="E133" s="306"/>
      <c r="G133" s="317"/>
      <c r="H133" s="306"/>
      <c r="I133" s="313"/>
      <c r="J133" s="306"/>
      <c r="K133" s="306"/>
      <c r="L133" s="306"/>
      <c r="M133" s="306"/>
      <c r="N133" s="317"/>
      <c r="O133" s="308"/>
      <c r="P133" s="307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5">
      <c r="B134" s="159"/>
      <c r="G134" s="236"/>
      <c r="I134" s="313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5">
      <c r="B135" s="159"/>
      <c r="G135" s="236"/>
      <c r="I135" s="313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5">
      <c r="B136" s="159"/>
      <c r="G136" s="236"/>
      <c r="I136" s="313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5">
      <c r="B137" s="159"/>
      <c r="G137" s="236"/>
      <c r="I137" s="313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5">
      <c r="B138" s="159"/>
      <c r="G138" s="236"/>
      <c r="I138" s="313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5">
      <c r="B139" s="159"/>
      <c r="G139" s="236"/>
      <c r="I139" s="313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5">
      <c r="B140" s="159"/>
      <c r="G140" s="236"/>
      <c r="I140" s="313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5">
      <c r="B141" s="159"/>
      <c r="G141" s="236"/>
      <c r="I141" s="313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5">
      <c r="B142" s="159"/>
      <c r="G142" s="236"/>
      <c r="I142" s="313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5">
      <c r="B143" s="159"/>
      <c r="G143" s="236"/>
      <c r="I143" s="313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5">
      <c r="B144" s="159"/>
      <c r="G144" s="236"/>
      <c r="I144" s="313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5">
      <c r="B145" s="159"/>
      <c r="G145" s="236"/>
      <c r="I145" s="313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5">
      <c r="B146" s="159"/>
      <c r="G146" s="236"/>
      <c r="I146" s="313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5">
      <c r="B147" s="159"/>
      <c r="G147" s="236"/>
      <c r="I147" s="313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5">
      <c r="B148" s="159"/>
      <c r="G148" s="236"/>
      <c r="I148" s="313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5">
      <c r="B149" s="159"/>
      <c r="G149" s="236"/>
      <c r="I149" s="313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5">
      <c r="B150" s="159"/>
      <c r="G150" s="236"/>
      <c r="I150" s="313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5">
      <c r="B151" s="159"/>
      <c r="G151" s="236"/>
      <c r="I151" s="313"/>
      <c r="N151" s="121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5">
      <c r="B152" s="159"/>
      <c r="G152" s="236"/>
      <c r="I152" s="313"/>
      <c r="N152" s="121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5">
      <c r="B153" s="159"/>
      <c r="G153" s="236"/>
      <c r="I153" s="313"/>
      <c r="N153" s="121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5">
      <c r="B154" s="159"/>
      <c r="G154" s="236"/>
      <c r="I154" s="313"/>
      <c r="N154" s="12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5">
      <c r="B155" s="159"/>
      <c r="G155" s="236"/>
      <c r="I155" s="313"/>
      <c r="N155" s="12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5">
      <c r="B156" s="159"/>
      <c r="G156" s="236"/>
      <c r="I156" s="313"/>
      <c r="N156" s="12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5">
      <c r="B157" s="159"/>
      <c r="G157" s="236"/>
      <c r="I157" s="313"/>
      <c r="N157" s="12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5">
      <c r="B158" s="159"/>
      <c r="G158" s="236"/>
      <c r="I158" s="313"/>
      <c r="N158" s="12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  <row r="159" spans="2:42" s="123" customFormat="1" ht="15">
      <c r="B159" s="159"/>
      <c r="G159" s="236"/>
      <c r="I159" s="313"/>
      <c r="N159" s="121"/>
      <c r="W159" s="159"/>
      <c r="X159" s="159"/>
      <c r="Y159" s="159"/>
      <c r="AC159" s="195"/>
      <c r="AH159" s="159"/>
      <c r="AI159" s="159"/>
      <c r="AJ159" s="159"/>
      <c r="AK159" s="159"/>
      <c r="AL159" s="159"/>
      <c r="AM159" s="159"/>
      <c r="AN159" s="159"/>
      <c r="AO159" s="159"/>
      <c r="AP159" s="159"/>
    </row>
    <row r="160" spans="2:42" s="123" customFormat="1" ht="15">
      <c r="B160" s="159"/>
      <c r="G160" s="236"/>
      <c r="I160" s="313"/>
      <c r="N160" s="121"/>
      <c r="W160" s="159"/>
      <c r="X160" s="159"/>
      <c r="Y160" s="159"/>
      <c r="AC160" s="195"/>
      <c r="AH160" s="159"/>
      <c r="AI160" s="159"/>
      <c r="AJ160" s="159"/>
      <c r="AK160" s="159"/>
      <c r="AL160" s="159"/>
      <c r="AM160" s="159"/>
      <c r="AN160" s="159"/>
      <c r="AO160" s="159"/>
      <c r="AP160" s="159"/>
    </row>
    <row r="161" spans="2:42" s="123" customFormat="1" ht="15">
      <c r="B161" s="159"/>
      <c r="G161" s="236"/>
      <c r="I161" s="313"/>
      <c r="N161" s="121"/>
      <c r="W161" s="159"/>
      <c r="X161" s="159"/>
      <c r="Y161" s="159"/>
      <c r="AC161" s="195"/>
      <c r="AH161" s="159"/>
      <c r="AI161" s="159"/>
      <c r="AJ161" s="159"/>
      <c r="AK161" s="159"/>
      <c r="AL161" s="159"/>
      <c r="AM161" s="159"/>
      <c r="AN161" s="159"/>
      <c r="AO161" s="159"/>
      <c r="AP161" s="159"/>
    </row>
    <row r="162" spans="2:42" s="123" customFormat="1" ht="15">
      <c r="B162" s="159"/>
      <c r="G162" s="236"/>
      <c r="I162" s="313"/>
      <c r="N162" s="121"/>
      <c r="W162" s="159"/>
      <c r="X162" s="159"/>
      <c r="Y162" s="159"/>
      <c r="AC162" s="195"/>
      <c r="AH162" s="159"/>
      <c r="AI162" s="159"/>
      <c r="AJ162" s="159"/>
      <c r="AK162" s="159"/>
      <c r="AL162" s="159"/>
      <c r="AM162" s="159"/>
      <c r="AN162" s="159"/>
      <c r="AO162" s="159"/>
      <c r="AP162" s="159"/>
    </row>
    <row r="163" spans="2:42" s="123" customFormat="1" ht="15">
      <c r="B163" s="159"/>
      <c r="G163" s="236"/>
      <c r="I163" s="313"/>
      <c r="N163" s="121"/>
      <c r="W163" s="159"/>
      <c r="X163" s="159"/>
      <c r="Y163" s="159"/>
      <c r="AC163" s="195"/>
      <c r="AH163" s="159"/>
      <c r="AI163" s="159"/>
      <c r="AJ163" s="159"/>
      <c r="AK163" s="159"/>
      <c r="AL163" s="159"/>
      <c r="AM163" s="159"/>
      <c r="AN163" s="159"/>
      <c r="AO163" s="159"/>
      <c r="AP163" s="159"/>
    </row>
    <row r="164" spans="2:42" s="123" customFormat="1" ht="15">
      <c r="B164" s="159"/>
      <c r="G164" s="236"/>
      <c r="I164" s="313"/>
      <c r="N164" s="121"/>
      <c r="W164" s="159"/>
      <c r="X164" s="159"/>
      <c r="Y164" s="159"/>
      <c r="AC164" s="195"/>
      <c r="AH164" s="159"/>
      <c r="AI164" s="159"/>
      <c r="AJ164" s="159"/>
      <c r="AK164" s="159"/>
      <c r="AL164" s="159"/>
      <c r="AM164" s="159"/>
      <c r="AN164" s="159"/>
      <c r="AO164" s="159"/>
      <c r="AP164" s="159"/>
    </row>
    <row r="165" spans="2:42" s="123" customFormat="1" ht="15">
      <c r="B165" s="159"/>
      <c r="G165" s="236"/>
      <c r="I165" s="313"/>
      <c r="N165" s="121"/>
      <c r="W165" s="159"/>
      <c r="X165" s="159"/>
      <c r="Y165" s="159"/>
      <c r="AC165" s="195"/>
      <c r="AH165" s="159"/>
      <c r="AI165" s="159"/>
      <c r="AJ165" s="159"/>
      <c r="AK165" s="159"/>
      <c r="AL165" s="159"/>
      <c r="AM165" s="159"/>
      <c r="AN165" s="159"/>
      <c r="AO165" s="159"/>
      <c r="AP165" s="159"/>
    </row>
    <row r="166" spans="2:42" s="123" customFormat="1" ht="15">
      <c r="B166" s="159"/>
      <c r="G166" s="236"/>
      <c r="I166" s="313"/>
      <c r="N166" s="121"/>
      <c r="W166" s="159"/>
      <c r="X166" s="159"/>
      <c r="Y166" s="159"/>
      <c r="AC166" s="195"/>
      <c r="AH166" s="159"/>
      <c r="AI166" s="159"/>
      <c r="AJ166" s="159"/>
      <c r="AK166" s="159"/>
      <c r="AL166" s="159"/>
      <c r="AM166" s="159"/>
      <c r="AN166" s="159"/>
      <c r="AO166" s="159"/>
      <c r="AP166" s="159"/>
    </row>
    <row r="167" spans="2:42" s="123" customFormat="1" ht="15">
      <c r="B167" s="159"/>
      <c r="G167" s="236"/>
      <c r="I167" s="313"/>
      <c r="N167" s="121"/>
      <c r="W167" s="159"/>
      <c r="X167" s="159"/>
      <c r="Y167" s="159"/>
      <c r="AC167" s="195"/>
      <c r="AH167" s="159"/>
      <c r="AI167" s="159"/>
      <c r="AJ167" s="159"/>
      <c r="AK167" s="159"/>
      <c r="AL167" s="159"/>
      <c r="AM167" s="159"/>
      <c r="AN167" s="159"/>
      <c r="AO167" s="159"/>
      <c r="AP167" s="159"/>
    </row>
    <row r="168" spans="2:42" s="123" customFormat="1" ht="15">
      <c r="B168" s="159"/>
      <c r="G168" s="236"/>
      <c r="I168" s="313"/>
      <c r="N168" s="121"/>
      <c r="W168" s="159"/>
      <c r="X168" s="159"/>
      <c r="Y168" s="159"/>
      <c r="AC168" s="195"/>
      <c r="AH168" s="159"/>
      <c r="AI168" s="159"/>
      <c r="AJ168" s="159"/>
      <c r="AK168" s="159"/>
      <c r="AL168" s="159"/>
      <c r="AM168" s="159"/>
      <c r="AN168" s="159"/>
      <c r="AO168" s="159"/>
      <c r="AP168" s="159"/>
    </row>
    <row r="169" spans="2:42" s="123" customFormat="1" ht="15">
      <c r="B169" s="159"/>
      <c r="G169" s="236"/>
      <c r="I169" s="313"/>
      <c r="N169" s="121"/>
      <c r="W169" s="159"/>
      <c r="X169" s="159"/>
      <c r="Y169" s="159"/>
      <c r="AC169" s="195"/>
      <c r="AH169" s="159"/>
      <c r="AI169" s="159"/>
      <c r="AJ169" s="159"/>
      <c r="AK169" s="159"/>
      <c r="AL169" s="159"/>
      <c r="AM169" s="159"/>
      <c r="AN169" s="159"/>
      <c r="AO169" s="159"/>
      <c r="AP169" s="159"/>
    </row>
    <row r="170" spans="2:42" s="123" customFormat="1" ht="15">
      <c r="B170" s="159"/>
      <c r="G170" s="236"/>
      <c r="I170" s="313"/>
      <c r="N170" s="121"/>
      <c r="W170" s="159"/>
      <c r="X170" s="159"/>
      <c r="Y170" s="159"/>
      <c r="AC170" s="195"/>
      <c r="AH170" s="159"/>
      <c r="AI170" s="159"/>
      <c r="AJ170" s="159"/>
      <c r="AK170" s="159"/>
      <c r="AL170" s="159"/>
      <c r="AM170" s="159"/>
      <c r="AN170" s="159"/>
      <c r="AO170" s="159"/>
      <c r="AP170" s="159"/>
    </row>
    <row r="171" spans="2:42" s="123" customFormat="1" ht="15">
      <c r="B171" s="159"/>
      <c r="G171" s="236"/>
      <c r="I171" s="313"/>
      <c r="N171" s="121"/>
      <c r="W171" s="159"/>
      <c r="X171" s="159"/>
      <c r="Y171" s="159"/>
      <c r="AC171" s="195"/>
      <c r="AH171" s="159"/>
      <c r="AI171" s="159"/>
      <c r="AJ171" s="159"/>
      <c r="AK171" s="159"/>
      <c r="AL171" s="159"/>
      <c r="AM171" s="159"/>
      <c r="AN171" s="159"/>
      <c r="AO171" s="159"/>
      <c r="AP171" s="159"/>
    </row>
    <row r="172" spans="2:42" s="123" customFormat="1" ht="15">
      <c r="B172" s="159"/>
      <c r="G172" s="236"/>
      <c r="I172" s="313"/>
      <c r="N172" s="121"/>
      <c r="W172" s="159"/>
      <c r="X172" s="159"/>
      <c r="Y172" s="159"/>
      <c r="AC172" s="195"/>
      <c r="AH172" s="159"/>
      <c r="AI172" s="159"/>
      <c r="AJ172" s="159"/>
      <c r="AK172" s="159"/>
      <c r="AL172" s="159"/>
      <c r="AM172" s="159"/>
      <c r="AN172" s="159"/>
      <c r="AO172" s="159"/>
      <c r="AP172" s="159"/>
    </row>
    <row r="173" spans="2:42" s="123" customFormat="1" ht="15">
      <c r="B173" s="159"/>
      <c r="G173" s="236"/>
      <c r="I173" s="313"/>
      <c r="N173" s="121"/>
      <c r="W173" s="159"/>
      <c r="X173" s="159"/>
      <c r="Y173" s="159"/>
      <c r="AC173" s="195"/>
      <c r="AH173" s="159"/>
      <c r="AI173" s="159"/>
      <c r="AJ173" s="159"/>
      <c r="AK173" s="159"/>
      <c r="AL173" s="159"/>
      <c r="AM173" s="159"/>
      <c r="AN173" s="159"/>
      <c r="AO173" s="159"/>
      <c r="AP173" s="159"/>
    </row>
    <row r="174" spans="2:42" s="123" customFormat="1" ht="15">
      <c r="B174" s="159"/>
      <c r="G174" s="236"/>
      <c r="I174" s="313"/>
      <c r="N174" s="121"/>
      <c r="W174" s="159"/>
      <c r="X174" s="159"/>
      <c r="Y174" s="159"/>
      <c r="AC174" s="195"/>
      <c r="AH174" s="159"/>
      <c r="AI174" s="159"/>
      <c r="AJ174" s="159"/>
      <c r="AK174" s="159"/>
      <c r="AL174" s="159"/>
      <c r="AM174" s="159"/>
      <c r="AN174" s="159"/>
      <c r="AO174" s="159"/>
      <c r="AP174" s="159"/>
    </row>
    <row r="175" spans="2:42" s="123" customFormat="1" ht="15">
      <c r="B175" s="159"/>
      <c r="G175" s="236"/>
      <c r="I175" s="313"/>
      <c r="N175" s="121"/>
      <c r="W175" s="159"/>
      <c r="X175" s="159"/>
      <c r="Y175" s="159"/>
      <c r="AC175" s="195"/>
      <c r="AH175" s="159"/>
      <c r="AI175" s="159"/>
      <c r="AJ175" s="159"/>
      <c r="AK175" s="159"/>
      <c r="AL175" s="159"/>
      <c r="AM175" s="159"/>
      <c r="AN175" s="159"/>
      <c r="AO175" s="159"/>
      <c r="AP175" s="159"/>
    </row>
    <row r="176" spans="2:42" s="123" customFormat="1" ht="15">
      <c r="B176" s="159"/>
      <c r="G176" s="236"/>
      <c r="I176" s="313"/>
      <c r="N176" s="121"/>
      <c r="W176" s="159"/>
      <c r="X176" s="159"/>
      <c r="Y176" s="159"/>
      <c r="AC176" s="195"/>
      <c r="AH176" s="159"/>
      <c r="AI176" s="159"/>
      <c r="AJ176" s="159"/>
      <c r="AK176" s="159"/>
      <c r="AL176" s="159"/>
      <c r="AM176" s="159"/>
      <c r="AN176" s="159"/>
      <c r="AO176" s="159"/>
      <c r="AP176" s="159"/>
    </row>
    <row r="177" spans="2:42" s="123" customFormat="1" ht="15">
      <c r="B177" s="159"/>
      <c r="G177" s="236"/>
      <c r="I177" s="313"/>
      <c r="N177" s="121"/>
      <c r="W177" s="159"/>
      <c r="X177" s="159"/>
      <c r="Y177" s="159"/>
      <c r="AC177" s="195"/>
      <c r="AH177" s="159"/>
      <c r="AI177" s="159"/>
      <c r="AJ177" s="159"/>
      <c r="AK177" s="159"/>
      <c r="AL177" s="159"/>
      <c r="AM177" s="159"/>
      <c r="AN177" s="159"/>
      <c r="AO177" s="159"/>
      <c r="AP177" s="159"/>
    </row>
    <row r="178" spans="2:42" s="123" customFormat="1" ht="15">
      <c r="B178" s="159"/>
      <c r="G178" s="236"/>
      <c r="I178" s="313"/>
      <c r="N178" s="121"/>
      <c r="W178" s="159"/>
      <c r="X178" s="159"/>
      <c r="Y178" s="159"/>
      <c r="AC178" s="195"/>
      <c r="AH178" s="159"/>
      <c r="AI178" s="159"/>
      <c r="AJ178" s="159"/>
      <c r="AK178" s="159"/>
      <c r="AL178" s="159"/>
      <c r="AM178" s="159"/>
      <c r="AN178" s="159"/>
      <c r="AO178" s="159"/>
      <c r="AP178" s="159"/>
    </row>
    <row r="179" spans="2:42" s="123" customFormat="1" ht="15">
      <c r="B179" s="159"/>
      <c r="G179" s="236"/>
      <c r="I179" s="313"/>
      <c r="N179" s="121"/>
      <c r="W179" s="159"/>
      <c r="X179" s="159"/>
      <c r="Y179" s="159"/>
      <c r="AC179" s="195"/>
      <c r="AH179" s="159"/>
      <c r="AI179" s="159"/>
      <c r="AJ179" s="159"/>
      <c r="AK179" s="159"/>
      <c r="AL179" s="159"/>
      <c r="AM179" s="159"/>
      <c r="AN179" s="159"/>
      <c r="AO179" s="159"/>
      <c r="AP179" s="159"/>
    </row>
    <row r="180" spans="2:42" s="123" customFormat="1" ht="15">
      <c r="B180" s="159"/>
      <c r="G180" s="236"/>
      <c r="I180" s="313"/>
      <c r="N180" s="121"/>
      <c r="W180" s="159"/>
      <c r="X180" s="159"/>
      <c r="Y180" s="159"/>
      <c r="AC180" s="195"/>
      <c r="AH180" s="159"/>
      <c r="AI180" s="159"/>
      <c r="AJ180" s="159"/>
      <c r="AK180" s="159"/>
      <c r="AL180" s="159"/>
      <c r="AM180" s="159"/>
      <c r="AN180" s="159"/>
      <c r="AO180" s="159"/>
      <c r="AP180" s="159"/>
    </row>
    <row r="181" spans="2:42" s="123" customFormat="1" ht="15">
      <c r="B181" s="159"/>
      <c r="G181" s="236"/>
      <c r="I181" s="313"/>
      <c r="N181" s="121"/>
      <c r="W181" s="159"/>
      <c r="X181" s="159"/>
      <c r="Y181" s="159"/>
      <c r="AC181" s="195"/>
      <c r="AH181" s="159"/>
      <c r="AI181" s="159"/>
      <c r="AJ181" s="159"/>
      <c r="AK181" s="159"/>
      <c r="AL181" s="159"/>
      <c r="AM181" s="159"/>
      <c r="AN181" s="159"/>
      <c r="AO181" s="159"/>
      <c r="AP181" s="159"/>
    </row>
    <row r="182" spans="2:42" s="123" customFormat="1" ht="15">
      <c r="B182" s="159"/>
      <c r="G182" s="236"/>
      <c r="I182" s="313"/>
      <c r="N182" s="121"/>
      <c r="W182" s="159"/>
      <c r="X182" s="159"/>
      <c r="Y182" s="159"/>
      <c r="AC182" s="195"/>
      <c r="AH182" s="159"/>
      <c r="AI182" s="159"/>
      <c r="AJ182" s="159"/>
      <c r="AK182" s="159"/>
      <c r="AL182" s="159"/>
      <c r="AM182" s="159"/>
      <c r="AN182" s="159"/>
      <c r="AO182" s="159"/>
      <c r="AP182" s="159"/>
    </row>
    <row r="183" spans="2:42" s="123" customFormat="1" ht="15">
      <c r="B183" s="159"/>
      <c r="G183" s="236"/>
      <c r="I183" s="313"/>
      <c r="N183" s="121"/>
      <c r="W183" s="159"/>
      <c r="X183" s="159"/>
      <c r="Y183" s="159"/>
      <c r="AC183" s="195"/>
      <c r="AH183" s="159"/>
      <c r="AI183" s="159"/>
      <c r="AJ183" s="159"/>
      <c r="AK183" s="159"/>
      <c r="AL183" s="159"/>
      <c r="AM183" s="159"/>
      <c r="AN183" s="159"/>
      <c r="AO183" s="159"/>
      <c r="AP183" s="159"/>
    </row>
    <row r="184" spans="2:42" s="123" customFormat="1" ht="15">
      <c r="B184" s="159"/>
      <c r="G184" s="236"/>
      <c r="I184" s="313"/>
      <c r="N184" s="121"/>
      <c r="W184" s="159"/>
      <c r="X184" s="159"/>
      <c r="Y184" s="159"/>
      <c r="AC184" s="195"/>
      <c r="AH184" s="159"/>
      <c r="AI184" s="159"/>
      <c r="AJ184" s="159"/>
      <c r="AK184" s="159"/>
      <c r="AL184" s="159"/>
      <c r="AM184" s="159"/>
      <c r="AN184" s="159"/>
      <c r="AO184" s="159"/>
      <c r="AP184" s="159"/>
    </row>
    <row r="185" spans="2:42" s="123" customFormat="1" ht="15">
      <c r="B185" s="159"/>
      <c r="G185" s="236"/>
      <c r="I185" s="313"/>
      <c r="N185" s="121"/>
      <c r="W185" s="159"/>
      <c r="X185" s="159"/>
      <c r="Y185" s="159"/>
      <c r="AC185" s="195"/>
      <c r="AH185" s="159"/>
      <c r="AI185" s="159"/>
      <c r="AJ185" s="159"/>
      <c r="AK185" s="159"/>
      <c r="AL185" s="159"/>
      <c r="AM185" s="159"/>
      <c r="AN185" s="159"/>
      <c r="AO185" s="159"/>
      <c r="AP185" s="159"/>
    </row>
    <row r="186" spans="2:42" s="123" customFormat="1" ht="15">
      <c r="B186" s="159"/>
      <c r="G186" s="236"/>
      <c r="I186" s="313"/>
      <c r="N186" s="121"/>
      <c r="W186" s="159"/>
      <c r="X186" s="159"/>
      <c r="Y186" s="159"/>
      <c r="AC186" s="195"/>
      <c r="AH186" s="159"/>
      <c r="AI186" s="159"/>
      <c r="AJ186" s="159"/>
      <c r="AK186" s="159"/>
      <c r="AL186" s="159"/>
      <c r="AM186" s="159"/>
      <c r="AN186" s="159"/>
      <c r="AO186" s="159"/>
      <c r="AP186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Q36:AF65536 K36:K44 V25:V35 U24:U35 A22:A65536 T23:T35 F42:F44 X4:X35 Y1:AF35 AQ1:IV65536 C41:F41 C45:F45 B49:B65536 K47:K48 C40:G40 B33:B35 C32:C34 J31:L34 AG1:AP21 D33:D34 E31:H34 B22:C28 V21 E30:L30 X1 AH51:AH65536 D16:D24 T1:T10 U10:U22 U1:U3 V1:V12 W1:W35 V18 C30 M31:M35 V14:V15 H37:H45 G41:G45 B37:B45 J37:J45 I40:I41 I45 O37:P45 P36 B36:J36 V23 AG44:AG47 AG49:AG65536 AJ44:AP47 AI49:AP65536 C49:P55 C134:P65536 C71:P71 C108:P108 A1:M15 N1:S35 E16:M28 A16:C21 I31:I32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08"/>
  <sheetViews>
    <sheetView zoomScale="75" zoomScaleNormal="75" zoomScalePageLayoutView="0" workbookViewId="0" topLeftCell="A5">
      <selection activeCell="A57" sqref="A57"/>
    </sheetView>
  </sheetViews>
  <sheetFormatPr defaultColWidth="9.125" defaultRowHeight="12.75" outlineLevelRow="3"/>
  <cols>
    <col min="1" max="1" width="6.125" style="121" customWidth="1"/>
    <col min="2" max="2" width="5.375" style="236" customWidth="1"/>
    <col min="3" max="3" width="12.625" style="124" customWidth="1"/>
    <col min="4" max="7" width="5.625" style="124" customWidth="1"/>
    <col min="8" max="8" width="6.75390625" style="123" customWidth="1"/>
    <col min="9" max="15" width="5.625" style="124" customWidth="1"/>
    <col min="16" max="16" width="6.75390625" style="123" customWidth="1"/>
    <col min="17" max="22" width="6.625" style="124" customWidth="1"/>
    <col min="23" max="23" width="6.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SOLO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2" customHeight="1">
      <c r="A7" s="138"/>
      <c r="B7" s="268" t="s">
        <v>155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13.02.2019 8.30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5" hidden="1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5" hidden="1">
      <c r="A9" s="138"/>
      <c r="B9" s="139" t="str">
        <f>SETUP!$AH$4</f>
        <v>Referee</v>
      </c>
      <c r="C9" s="142"/>
      <c r="D9" s="142"/>
      <c r="G9" s="139" t="str">
        <f>SETUP!$AI$4</f>
        <v>Сенько Л.В.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5" hidden="1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5" hidden="1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5" hidden="1" outlineLevel="1">
      <c r="A15" s="150">
        <v>1</v>
      </c>
      <c r="B15" s="143" t="str">
        <f>SETUP!$AH$13</f>
        <v>Шишко Диана</v>
      </c>
      <c r="C15" s="144"/>
      <c r="D15" s="144"/>
      <c r="E15" s="143">
        <f>SETUP!$AI$13</f>
        <v>0</v>
      </c>
      <c r="G15" s="150">
        <v>1</v>
      </c>
      <c r="H15" s="143" t="str">
        <f>SETUP!$AH$24</f>
        <v>Дехтярь Елена 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Кравцевич Дарья</v>
      </c>
      <c r="S15" s="144"/>
      <c r="T15" s="143">
        <f>SETUP!$AI$35</f>
        <v>0</v>
      </c>
      <c r="X15" s="122"/>
      <c r="Y15" s="122"/>
    </row>
    <row r="16" spans="1:25" s="153" customFormat="1" ht="15" hidden="1" outlineLevel="1">
      <c r="A16" s="150">
        <v>2</v>
      </c>
      <c r="B16" s="143" t="str">
        <f>SETUP!$AH$14</f>
        <v>Санфирова Юля</v>
      </c>
      <c r="C16" s="145"/>
      <c r="D16" s="145"/>
      <c r="E16" s="143">
        <f>SETUP!$AI$14</f>
        <v>0</v>
      </c>
      <c r="G16" s="150">
        <v>2</v>
      </c>
      <c r="H16" s="143" t="str">
        <f>SETUP!$AH$25</f>
        <v>Кудина Татьяна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Лебедева Светлана</v>
      </c>
      <c r="S16" s="145"/>
      <c r="T16" s="143">
        <f>SETUP!$AI$36</f>
        <v>0</v>
      </c>
      <c r="X16" s="122"/>
      <c r="Y16" s="122"/>
    </row>
    <row r="17" spans="1:25" s="153" customFormat="1" ht="15" hidden="1" outlineLevel="1">
      <c r="A17" s="150">
        <v>3</v>
      </c>
      <c r="B17" s="143" t="str">
        <f>SETUP!$AH$15</f>
        <v>Адамова Татьяна</v>
      </c>
      <c r="C17" s="145"/>
      <c r="D17" s="145"/>
      <c r="E17" s="143">
        <f>SETUP!$AI$15</f>
        <v>0</v>
      </c>
      <c r="G17" s="150">
        <v>3</v>
      </c>
      <c r="H17" s="143" t="str">
        <f>SETUP!$AH$26</f>
        <v>Шкулева Анастасия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Третьякова Светлана</v>
      </c>
      <c r="S17" s="145"/>
      <c r="T17" s="143">
        <f>SETUP!$AI$37</f>
        <v>0</v>
      </c>
      <c r="X17" s="122"/>
      <c r="Y17" s="122"/>
    </row>
    <row r="18" spans="1:25" s="153" customFormat="1" ht="15" hidden="1" outlineLevel="1">
      <c r="A18" s="150">
        <v>4</v>
      </c>
      <c r="B18" s="143" t="str">
        <f>SETUP!$AH$16</f>
        <v>Бичун Александра</v>
      </c>
      <c r="C18" s="145"/>
      <c r="D18" s="145"/>
      <c r="E18" s="143">
        <f>SETUP!$AI$16</f>
        <v>0</v>
      </c>
      <c r="G18" s="150">
        <v>4</v>
      </c>
      <c r="H18" s="143" t="str">
        <f>SETUP!$AH$27</f>
        <v>Гурская Анастасия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Матусевич Наталья</v>
      </c>
      <c r="S18" s="145"/>
      <c r="T18" s="143">
        <f>SETUP!$AI$38</f>
        <v>0</v>
      </c>
      <c r="X18" s="122"/>
      <c r="Y18" s="122"/>
    </row>
    <row r="19" spans="1:25" s="153" customFormat="1" ht="15" hidden="1" outlineLevel="1">
      <c r="A19" s="150">
        <v>5</v>
      </c>
      <c r="B19" s="143" t="str">
        <f>SETUP!$AH$17</f>
        <v>Сахарук Наталья</v>
      </c>
      <c r="C19" s="145"/>
      <c r="D19" s="145"/>
      <c r="E19" s="143">
        <f>SETUP!$AI$17</f>
        <v>0</v>
      </c>
      <c r="G19" s="150">
        <v>5</v>
      </c>
      <c r="H19" s="143" t="str">
        <f>SETUP!$AH$28</f>
        <v>Коблова Наталья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Чехович Татьяна</v>
      </c>
      <c r="S19" s="145"/>
      <c r="T19" s="143">
        <f>SETUP!$AI$39</f>
        <v>0</v>
      </c>
      <c r="X19" s="122"/>
      <c r="Y19" s="122"/>
    </row>
    <row r="20" spans="1:25" s="153" customFormat="1" ht="15" hidden="1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5" hidden="1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5" hidden="1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5" hidden="1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5" hidden="1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5" hidden="1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5" hidden="1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5" hidden="1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5" hidden="1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5" hidden="1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5" hidden="1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154</v>
      </c>
      <c r="I53" s="175" t="s">
        <v>117</v>
      </c>
      <c r="J53" s="175"/>
      <c r="K53" s="175"/>
      <c r="L53" s="175"/>
      <c r="M53" s="249"/>
      <c r="N53" s="176"/>
      <c r="O53" s="322" t="s">
        <v>1</v>
      </c>
      <c r="P53" s="172" t="s">
        <v>154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23" customFormat="1" ht="21" customHeight="1">
      <c r="A55" s="330"/>
      <c r="B55" s="122">
        <v>0</v>
      </c>
      <c r="C55" s="308" t="s">
        <v>138</v>
      </c>
      <c r="E55" s="306"/>
      <c r="G55" s="317" t="s">
        <v>147</v>
      </c>
      <c r="H55" s="320"/>
      <c r="I55" s="114" t="s">
        <v>148</v>
      </c>
      <c r="K55" s="306"/>
      <c r="M55" s="306"/>
      <c r="N55" s="316"/>
      <c r="P55" s="306"/>
      <c r="Q55" s="309"/>
      <c r="W55" s="328"/>
      <c r="X55" s="324">
        <f>[1]!sn_val(B55)</f>
        <v>0</v>
      </c>
      <c r="Y55" s="159">
        <v>4</v>
      </c>
      <c r="AC55" s="195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19"/>
    </row>
    <row r="56" spans="1:42" s="123" customFormat="1" ht="21" customHeight="1">
      <c r="A56" s="330"/>
      <c r="B56" s="122">
        <v>1</v>
      </c>
      <c r="C56" s="306" t="s">
        <v>127</v>
      </c>
      <c r="E56" s="306"/>
      <c r="G56" s="317" t="s">
        <v>143</v>
      </c>
      <c r="H56" s="320"/>
      <c r="I56" s="114" t="s">
        <v>148</v>
      </c>
      <c r="J56" s="306"/>
      <c r="K56" s="306"/>
      <c r="L56" s="306"/>
      <c r="M56" s="306"/>
      <c r="N56" s="317"/>
      <c r="O56" s="308"/>
      <c r="P56" s="307"/>
      <c r="W56" s="328"/>
      <c r="X56" s="324">
        <f>[1]!sn_val(B56)</f>
        <v>1</v>
      </c>
      <c r="Y56" s="159">
        <v>8</v>
      </c>
      <c r="AC56" s="195"/>
      <c r="AF56" s="121"/>
      <c r="AG56" s="117"/>
      <c r="AH56" s="126"/>
      <c r="AI56" s="126"/>
      <c r="AJ56" s="126"/>
      <c r="AK56" s="126"/>
      <c r="AL56" s="126"/>
      <c r="AM56" s="126"/>
      <c r="AN56" s="126"/>
      <c r="AO56" s="126"/>
      <c r="AP56" s="126"/>
    </row>
    <row r="57" spans="1:42" s="123" customFormat="1" ht="21" customHeight="1">
      <c r="A57" s="330"/>
      <c r="B57" s="122">
        <v>2</v>
      </c>
      <c r="C57" s="308" t="s">
        <v>141</v>
      </c>
      <c r="E57" s="306"/>
      <c r="G57" s="317" t="s">
        <v>146</v>
      </c>
      <c r="H57" s="320"/>
      <c r="I57" s="114" t="s">
        <v>152</v>
      </c>
      <c r="J57" s="306"/>
      <c r="N57" s="121"/>
      <c r="Q57" s="311"/>
      <c r="W57" s="328"/>
      <c r="X57" s="324">
        <f>[1]!sn_val(B57)</f>
        <v>2</v>
      </c>
      <c r="Y57" s="159">
        <v>6</v>
      </c>
      <c r="AC57" s="195"/>
      <c r="AF57" s="121"/>
      <c r="AG57" s="126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1:42" s="123" customFormat="1" ht="21" customHeight="1">
      <c r="A58" s="330"/>
      <c r="B58" s="122">
        <v>3</v>
      </c>
      <c r="C58" s="308" t="s">
        <v>129</v>
      </c>
      <c r="E58" s="306"/>
      <c r="G58" s="317" t="s">
        <v>144</v>
      </c>
      <c r="H58" s="320"/>
      <c r="I58" s="114" t="s">
        <v>148</v>
      </c>
      <c r="K58" s="306"/>
      <c r="M58" s="306"/>
      <c r="N58" s="316"/>
      <c r="P58" s="306"/>
      <c r="Q58" s="309"/>
      <c r="W58" s="328"/>
      <c r="X58" s="324">
        <f>[1]!sn_val(B58)</f>
        <v>3</v>
      </c>
      <c r="Y58" s="159">
        <v>10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21" customHeight="1">
      <c r="A59" s="330"/>
      <c r="B59" s="122">
        <v>4</v>
      </c>
      <c r="C59" s="308" t="s">
        <v>132</v>
      </c>
      <c r="E59" s="306"/>
      <c r="G59" s="317" t="s">
        <v>143</v>
      </c>
      <c r="H59" s="320"/>
      <c r="I59" s="114" t="s">
        <v>149</v>
      </c>
      <c r="J59" s="306"/>
      <c r="K59" s="306"/>
      <c r="L59" s="308"/>
      <c r="M59" s="308"/>
      <c r="N59" s="317"/>
      <c r="O59" s="308"/>
      <c r="P59" s="307"/>
      <c r="Q59" s="309"/>
      <c r="W59" s="328"/>
      <c r="X59" s="324">
        <f>[1]!sn_val(B59)</f>
        <v>4</v>
      </c>
      <c r="Y59" s="159">
        <v>13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21" customHeight="1">
      <c r="A60" s="330"/>
      <c r="B60" s="122">
        <v>5</v>
      </c>
      <c r="C60" s="310" t="s">
        <v>139</v>
      </c>
      <c r="E60" s="306"/>
      <c r="G60" s="317" t="s">
        <v>143</v>
      </c>
      <c r="H60" s="320"/>
      <c r="I60" s="114" t="s">
        <v>148</v>
      </c>
      <c r="K60" s="306"/>
      <c r="M60" s="306"/>
      <c r="N60" s="316"/>
      <c r="P60" s="306"/>
      <c r="Q60" s="311"/>
      <c r="W60" s="328"/>
      <c r="X60" s="324">
        <f>[1]!sn_val(B60)</f>
        <v>5</v>
      </c>
      <c r="Y60" s="159">
        <v>3</v>
      </c>
      <c r="AC60" s="195"/>
      <c r="AF60" s="121"/>
      <c r="AG60" s="5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1:42" s="123" customFormat="1" ht="21" customHeight="1">
      <c r="A61" s="330"/>
      <c r="B61" s="122">
        <v>6</v>
      </c>
      <c r="C61" s="308" t="s">
        <v>142</v>
      </c>
      <c r="E61" s="306"/>
      <c r="G61" s="317" t="s">
        <v>146</v>
      </c>
      <c r="H61" s="320"/>
      <c r="I61" s="114" t="s">
        <v>152</v>
      </c>
      <c r="J61" s="306"/>
      <c r="N61" s="121"/>
      <c r="Q61" s="311"/>
      <c r="W61" s="328"/>
      <c r="X61" s="324">
        <f>[1]!sn_val(B61)</f>
        <v>6</v>
      </c>
      <c r="Y61" s="159">
        <v>7</v>
      </c>
      <c r="AC61" s="195"/>
      <c r="AF61" s="121"/>
      <c r="AG61" s="126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1:42" s="123" customFormat="1" ht="21" customHeight="1">
      <c r="A62" s="330"/>
      <c r="B62" s="122">
        <v>7</v>
      </c>
      <c r="C62" s="308" t="s">
        <v>134</v>
      </c>
      <c r="D62" s="306"/>
      <c r="E62" s="306"/>
      <c r="F62" s="306"/>
      <c r="G62" s="317" t="s">
        <v>146</v>
      </c>
      <c r="H62" s="321"/>
      <c r="I62" s="114" t="s">
        <v>150</v>
      </c>
      <c r="J62" s="310"/>
      <c r="N62" s="121"/>
      <c r="P62" s="307"/>
      <c r="Q62" s="309"/>
      <c r="W62" s="328"/>
      <c r="X62" s="324">
        <f>[1]!sn_val(B62)</f>
        <v>7</v>
      </c>
      <c r="Y62" s="159">
        <v>15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21" customHeight="1">
      <c r="A63" s="330"/>
      <c r="B63" s="122">
        <v>8</v>
      </c>
      <c r="C63" s="308" t="s">
        <v>133</v>
      </c>
      <c r="E63" s="306"/>
      <c r="G63" s="317" t="s">
        <v>144</v>
      </c>
      <c r="H63" s="320"/>
      <c r="I63" s="114" t="s">
        <v>149</v>
      </c>
      <c r="J63" s="306"/>
      <c r="K63" s="306"/>
      <c r="L63" s="306"/>
      <c r="M63" s="306"/>
      <c r="N63" s="317"/>
      <c r="O63" s="308"/>
      <c r="P63" s="307"/>
      <c r="Q63" s="309"/>
      <c r="W63" s="328"/>
      <c r="X63" s="324">
        <f>[1]!sn_val(B63)</f>
        <v>8</v>
      </c>
      <c r="Y63" s="159">
        <v>14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3" s="123" customFormat="1" ht="21" customHeight="1">
      <c r="A64" s="330"/>
      <c r="B64" s="122">
        <v>9</v>
      </c>
      <c r="C64" s="308" t="s">
        <v>137</v>
      </c>
      <c r="E64" s="306"/>
      <c r="G64" s="317" t="s">
        <v>143</v>
      </c>
      <c r="H64" s="320"/>
      <c r="I64" s="114" t="s">
        <v>151</v>
      </c>
      <c r="K64" s="306"/>
      <c r="M64" s="306"/>
      <c r="N64" s="316"/>
      <c r="P64" s="306"/>
      <c r="Q64" s="309"/>
      <c r="W64" s="328"/>
      <c r="X64" s="324">
        <f>[1]!sn_val(B64)</f>
        <v>9</v>
      </c>
      <c r="Y64" s="159">
        <v>2</v>
      </c>
      <c r="AC64" s="195"/>
      <c r="AF64" s="121"/>
      <c r="AG64" s="5"/>
      <c r="AH64" s="69"/>
      <c r="AI64" s="69"/>
      <c r="AJ64" s="69"/>
      <c r="AK64" s="69"/>
      <c r="AL64" s="69"/>
      <c r="AM64" s="69"/>
      <c r="AN64" s="69"/>
      <c r="AO64" s="69"/>
      <c r="AP64" s="69"/>
      <c r="AQ64" s="119"/>
    </row>
    <row r="65" spans="1:42" s="123" customFormat="1" ht="21" customHeight="1">
      <c r="A65" s="330"/>
      <c r="B65" s="122">
        <v>10</v>
      </c>
      <c r="C65" s="308" t="s">
        <v>131</v>
      </c>
      <c r="E65" s="306"/>
      <c r="G65" s="317" t="s">
        <v>145</v>
      </c>
      <c r="H65" s="320"/>
      <c r="I65" s="114" t="s">
        <v>149</v>
      </c>
      <c r="K65" s="306"/>
      <c r="M65" s="306"/>
      <c r="N65" s="316"/>
      <c r="P65" s="306"/>
      <c r="Q65" s="309"/>
      <c r="W65" s="328"/>
      <c r="X65" s="324">
        <f>[1]!sn_val(B65)</f>
        <v>10</v>
      </c>
      <c r="Y65" s="159">
        <v>12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21" customHeight="1">
      <c r="A66" s="330"/>
      <c r="B66" s="122">
        <v>11</v>
      </c>
      <c r="C66" s="308" t="s">
        <v>128</v>
      </c>
      <c r="E66" s="306"/>
      <c r="G66" s="317" t="s">
        <v>143</v>
      </c>
      <c r="H66" s="320"/>
      <c r="I66" s="114" t="s">
        <v>148</v>
      </c>
      <c r="K66" s="306"/>
      <c r="M66" s="306"/>
      <c r="N66" s="316"/>
      <c r="P66" s="306"/>
      <c r="W66" s="328"/>
      <c r="X66" s="324">
        <f>[1]!sn_val(B66)</f>
        <v>11</v>
      </c>
      <c r="Y66" s="159">
        <v>9</v>
      </c>
      <c r="AC66" s="195"/>
      <c r="AF66" s="121"/>
      <c r="AH66" s="117"/>
      <c r="AI66" s="117"/>
      <c r="AJ66" s="117"/>
      <c r="AK66" s="117"/>
      <c r="AL66" s="117"/>
      <c r="AM66" s="117"/>
      <c r="AN66" s="117"/>
      <c r="AO66" s="117"/>
      <c r="AP66" s="117"/>
    </row>
    <row r="67" spans="1:42" s="123" customFormat="1" ht="21" customHeight="1">
      <c r="A67" s="330"/>
      <c r="B67" s="122">
        <v>12</v>
      </c>
      <c r="C67" s="310" t="s">
        <v>130</v>
      </c>
      <c r="E67" s="306"/>
      <c r="G67" s="317" t="s">
        <v>144</v>
      </c>
      <c r="H67" s="320"/>
      <c r="I67" s="114" t="s">
        <v>149</v>
      </c>
      <c r="K67" s="306"/>
      <c r="M67" s="306"/>
      <c r="N67" s="316"/>
      <c r="P67" s="306"/>
      <c r="Q67" s="309"/>
      <c r="W67" s="328"/>
      <c r="X67" s="324">
        <f>[1]!sn_val(B67)</f>
        <v>12</v>
      </c>
      <c r="Y67" s="159">
        <v>11</v>
      </c>
      <c r="AC67" s="195"/>
      <c r="AF67" s="121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1:43" s="123" customFormat="1" ht="21" customHeight="1">
      <c r="A68" s="331"/>
      <c r="B68" s="112">
        <v>13</v>
      </c>
      <c r="C68" s="113" t="s">
        <v>135</v>
      </c>
      <c r="D68" s="113"/>
      <c r="E68" s="113"/>
      <c r="F68" s="113"/>
      <c r="G68" s="235" t="s">
        <v>146</v>
      </c>
      <c r="H68" s="319"/>
      <c r="I68" s="114" t="s">
        <v>150</v>
      </c>
      <c r="J68" s="115"/>
      <c r="K68" s="115"/>
      <c r="L68" s="116"/>
      <c r="M68" s="117"/>
      <c r="N68" s="118"/>
      <c r="O68" s="117"/>
      <c r="P68" s="117"/>
      <c r="Q68" s="117"/>
      <c r="R68" s="117"/>
      <c r="S68" s="117"/>
      <c r="T68" s="117"/>
      <c r="U68" s="117"/>
      <c r="V68" s="117"/>
      <c r="W68" s="329"/>
      <c r="X68" s="325">
        <f>[1]!sn_val(B68)</f>
        <v>13</v>
      </c>
      <c r="Y68" s="117">
        <v>16</v>
      </c>
      <c r="Z68" s="119"/>
      <c r="AA68" s="119"/>
      <c r="AB68" s="5"/>
      <c r="AC68" s="119"/>
      <c r="AD68" s="117"/>
      <c r="AE68" s="117"/>
      <c r="AF68" s="118"/>
      <c r="AG68" s="5"/>
      <c r="AH68" s="69"/>
      <c r="AI68" s="69"/>
      <c r="AJ68" s="69"/>
      <c r="AK68" s="69"/>
      <c r="AL68" s="69"/>
      <c r="AM68" s="69"/>
      <c r="AN68" s="69"/>
      <c r="AO68" s="69"/>
      <c r="AP68" s="69"/>
      <c r="AQ68" s="101"/>
    </row>
    <row r="69" spans="1:42" s="123" customFormat="1" ht="21" customHeight="1">
      <c r="A69" s="330"/>
      <c r="B69" s="122">
        <v>14</v>
      </c>
      <c r="C69" s="308" t="s">
        <v>140</v>
      </c>
      <c r="E69" s="306"/>
      <c r="G69" s="317" t="s">
        <v>145</v>
      </c>
      <c r="H69" s="320"/>
      <c r="I69" s="114" t="s">
        <v>148</v>
      </c>
      <c r="J69" s="306"/>
      <c r="K69" s="311"/>
      <c r="L69" s="308"/>
      <c r="M69" s="308"/>
      <c r="N69" s="318"/>
      <c r="P69" s="308"/>
      <c r="Q69" s="311"/>
      <c r="W69" s="328"/>
      <c r="X69" s="324">
        <f>[1]!sn_val(B69)</f>
        <v>14</v>
      </c>
      <c r="Y69" s="159">
        <v>5</v>
      </c>
      <c r="AC69" s="195"/>
      <c r="AF69" s="121"/>
      <c r="AG69" s="5"/>
      <c r="AH69" s="69"/>
      <c r="AI69" s="69"/>
      <c r="AJ69" s="69"/>
      <c r="AK69" s="69"/>
      <c r="AL69" s="69"/>
      <c r="AM69" s="69"/>
      <c r="AN69" s="69"/>
      <c r="AO69" s="69"/>
      <c r="AP69" s="69"/>
    </row>
    <row r="70" spans="1:43" s="119" customFormat="1" ht="21" customHeight="1">
      <c r="A70" s="330"/>
      <c r="B70" s="122">
        <v>15</v>
      </c>
      <c r="C70" s="306" t="s">
        <v>136</v>
      </c>
      <c r="D70" s="123"/>
      <c r="E70" s="306"/>
      <c r="F70" s="123"/>
      <c r="G70" s="317" t="s">
        <v>145</v>
      </c>
      <c r="H70" s="320"/>
      <c r="I70" s="114" t="s">
        <v>150</v>
      </c>
      <c r="J70" s="306"/>
      <c r="K70" s="306"/>
      <c r="L70" s="306"/>
      <c r="M70" s="306"/>
      <c r="N70" s="317"/>
      <c r="O70" s="308"/>
      <c r="P70" s="307"/>
      <c r="Q70" s="309"/>
      <c r="R70" s="123"/>
      <c r="S70" s="123"/>
      <c r="T70" s="123"/>
      <c r="U70" s="123"/>
      <c r="V70" s="123"/>
      <c r="W70" s="328"/>
      <c r="X70" s="324">
        <f>[1]!sn_val(B70)</f>
        <v>15</v>
      </c>
      <c r="Y70" s="159">
        <v>1</v>
      </c>
      <c r="Z70" s="123"/>
      <c r="AA70" s="123"/>
      <c r="AB70" s="123"/>
      <c r="AC70" s="195"/>
      <c r="AD70" s="123"/>
      <c r="AE70" s="123"/>
      <c r="AF70" s="121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01"/>
    </row>
    <row r="71" spans="24:36" s="194" customFormat="1" ht="17.25">
      <c r="X71" s="247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</row>
    <row r="72" spans="24:36" s="194" customFormat="1" ht="17.25">
      <c r="X72" s="247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</row>
    <row r="73" spans="24:36" s="194" customFormat="1" ht="17.25">
      <c r="X73" s="247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</row>
    <row r="74" spans="24:36" s="194" customFormat="1" ht="17.25">
      <c r="X74" s="247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</row>
    <row r="75" spans="24:36" s="194" customFormat="1" ht="17.25">
      <c r="X75" s="247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</row>
    <row r="76" spans="24:36" s="194" customFormat="1" ht="17.25">
      <c r="X76" s="247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</row>
    <row r="77" spans="24:36" s="194" customFormat="1" ht="15">
      <c r="X77" s="247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</row>
    <row r="78" spans="24:36" s="194" customFormat="1" ht="15">
      <c r="X78" s="247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</row>
    <row r="79" spans="24:36" s="194" customFormat="1" ht="15">
      <c r="X79" s="247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</row>
    <row r="80" spans="24:36" s="194" customFormat="1" ht="15">
      <c r="X80" s="247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</row>
    <row r="81" spans="24:36" s="194" customFormat="1" ht="15">
      <c r="X81" s="247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</row>
    <row r="82" spans="24:36" s="194" customFormat="1" ht="15">
      <c r="X82" s="247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</row>
    <row r="83" spans="24:36" s="194" customFormat="1" ht="15">
      <c r="X83" s="247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</row>
    <row r="84" spans="24:36" s="194" customFormat="1" ht="15">
      <c r="X84" s="247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</row>
    <row r="85" spans="24:36" s="194" customFormat="1" ht="15">
      <c r="X85" s="247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</row>
    <row r="86" spans="24:36" s="194" customFormat="1" ht="15">
      <c r="X86" s="247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</row>
    <row r="87" spans="24:36" s="194" customFormat="1" ht="15">
      <c r="X87" s="247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</row>
    <row r="88" spans="24:36" s="194" customFormat="1" ht="15">
      <c r="X88" s="247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</row>
    <row r="89" spans="24:36" s="194" customFormat="1" ht="15">
      <c r="X89" s="247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</row>
    <row r="90" spans="24:36" s="194" customFormat="1" ht="15">
      <c r="X90" s="247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</row>
    <row r="91" spans="24:36" s="194" customFormat="1" ht="15">
      <c r="X91" s="247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</row>
    <row r="92" spans="24:36" s="194" customFormat="1" ht="15">
      <c r="X92" s="247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</row>
    <row r="93" spans="24:36" s="194" customFormat="1" ht="15">
      <c r="X93" s="247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</row>
    <row r="94" spans="24:36" s="194" customFormat="1" ht="15">
      <c r="X94" s="247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</row>
    <row r="95" spans="24:36" s="194" customFormat="1" ht="15">
      <c r="X95" s="247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</row>
    <row r="96" spans="24:36" s="194" customFormat="1" ht="15">
      <c r="X96" s="247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</row>
    <row r="97" spans="24:36" s="194" customFormat="1" ht="15">
      <c r="X97" s="247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</row>
    <row r="98" spans="24:36" s="194" customFormat="1" ht="15">
      <c r="X98" s="247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24:36" s="194" customFormat="1" ht="15">
      <c r="X99" s="247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24:36" s="194" customFormat="1" ht="15">
      <c r="X100" s="247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24:36" s="194" customFormat="1" ht="15">
      <c r="X101" s="247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24:36" s="194" customFormat="1" ht="15">
      <c r="X102" s="247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24:36" s="194" customFormat="1" ht="15">
      <c r="X103" s="247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24:36" s="194" customFormat="1" ht="15">
      <c r="X104" s="247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24:36" s="194" customFormat="1" ht="15">
      <c r="X105" s="247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24:36" s="194" customFormat="1" ht="15">
      <c r="X106" s="247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24:36" s="194" customFormat="1" ht="15">
      <c r="X107" s="247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24:36" s="194" customFormat="1" ht="15">
      <c r="X108" s="247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24:36" s="194" customFormat="1" ht="15">
      <c r="X109" s="247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24:36" s="194" customFormat="1" ht="15">
      <c r="X110" s="247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24:36" s="194" customFormat="1" ht="1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3:36" s="194" customFormat="1" ht="15">
      <c r="W823" s="192"/>
      <c r="X823" s="199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3:36" s="194" customFormat="1" ht="15">
      <c r="W824" s="192"/>
      <c r="X824" s="199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1:36" s="194" customFormat="1" ht="15">
      <c r="A825" s="121"/>
      <c r="B825" s="236"/>
      <c r="C825" s="124"/>
      <c r="D825" s="124"/>
      <c r="E825" s="124"/>
      <c r="F825" s="124"/>
      <c r="G825" s="124"/>
      <c r="H825" s="123"/>
      <c r="I825" s="124"/>
      <c r="J825" s="124"/>
      <c r="K825" s="124"/>
      <c r="L825" s="124"/>
      <c r="M825" s="124"/>
      <c r="N825" s="124"/>
      <c r="O825" s="124"/>
      <c r="P825" s="123"/>
      <c r="Q825" s="124"/>
      <c r="R825" s="124"/>
      <c r="S825" s="124"/>
      <c r="T825" s="124"/>
      <c r="U825" s="124"/>
      <c r="V825" s="124"/>
      <c r="W825" s="122"/>
      <c r="X825" s="122"/>
      <c r="Y825" s="122"/>
      <c r="Z825" s="121"/>
      <c r="AA825" s="121"/>
      <c r="AB825" s="121"/>
      <c r="AC825" s="121"/>
      <c r="AD825" s="121"/>
      <c r="AE825" s="121"/>
      <c r="AF825" s="192"/>
      <c r="AG825" s="192"/>
      <c r="AH825" s="192"/>
      <c r="AI825" s="192"/>
      <c r="AJ825" s="192"/>
    </row>
    <row r="826" spans="1:36" s="194" customFormat="1" ht="15">
      <c r="A826" s="121"/>
      <c r="B826" s="236"/>
      <c r="C826" s="124"/>
      <c r="D826" s="124"/>
      <c r="E826" s="124"/>
      <c r="F826" s="124"/>
      <c r="G826" s="124"/>
      <c r="H826" s="123"/>
      <c r="I826" s="124"/>
      <c r="J826" s="124"/>
      <c r="K826" s="124"/>
      <c r="L826" s="124"/>
      <c r="M826" s="124"/>
      <c r="N826" s="124"/>
      <c r="O826" s="124"/>
      <c r="P826" s="123"/>
      <c r="Q826" s="124"/>
      <c r="R826" s="124"/>
      <c r="S826" s="124"/>
      <c r="T826" s="124"/>
      <c r="U826" s="124"/>
      <c r="V826" s="124"/>
      <c r="W826" s="122"/>
      <c r="X826" s="122"/>
      <c r="Y826" s="122"/>
      <c r="Z826" s="121"/>
      <c r="AA826" s="121"/>
      <c r="AB826" s="121"/>
      <c r="AC826" s="121"/>
      <c r="AD826" s="121"/>
      <c r="AE826" s="121"/>
      <c r="AF826" s="192"/>
      <c r="AG826" s="192"/>
      <c r="AH826" s="192"/>
      <c r="AI826" s="192"/>
      <c r="AJ826" s="192"/>
    </row>
    <row r="827" spans="1:36" s="194" customFormat="1" ht="15">
      <c r="A827" s="121"/>
      <c r="B827" s="236"/>
      <c r="C827" s="124"/>
      <c r="D827" s="124"/>
      <c r="E827" s="124"/>
      <c r="F827" s="124"/>
      <c r="G827" s="124"/>
      <c r="H827" s="123"/>
      <c r="I827" s="124"/>
      <c r="J827" s="124"/>
      <c r="K827" s="124"/>
      <c r="L827" s="124"/>
      <c r="M827" s="124"/>
      <c r="N827" s="124"/>
      <c r="O827" s="124"/>
      <c r="P827" s="123"/>
      <c r="Q827" s="124"/>
      <c r="R827" s="124"/>
      <c r="S827" s="124"/>
      <c r="T827" s="124"/>
      <c r="U827" s="124"/>
      <c r="V827" s="124"/>
      <c r="W827" s="122"/>
      <c r="X827" s="122"/>
      <c r="Y827" s="122"/>
      <c r="Z827" s="121"/>
      <c r="AA827" s="121"/>
      <c r="AB827" s="121"/>
      <c r="AC827" s="121"/>
      <c r="AD827" s="121"/>
      <c r="AE827" s="121"/>
      <c r="AF827" s="192"/>
      <c r="AG827" s="192"/>
      <c r="AH827" s="192"/>
      <c r="AI827" s="192"/>
      <c r="AJ827" s="192"/>
    </row>
    <row r="828" spans="1:36" s="194" customFormat="1" ht="15">
      <c r="A828" s="121"/>
      <c r="B828" s="236"/>
      <c r="C828" s="124"/>
      <c r="D828" s="124"/>
      <c r="E828" s="124"/>
      <c r="F828" s="124"/>
      <c r="G828" s="124"/>
      <c r="H828" s="123"/>
      <c r="I828" s="124"/>
      <c r="J828" s="124"/>
      <c r="K828" s="124"/>
      <c r="L828" s="124"/>
      <c r="M828" s="124"/>
      <c r="N828" s="124"/>
      <c r="O828" s="124"/>
      <c r="P828" s="123"/>
      <c r="Q828" s="124"/>
      <c r="R828" s="124"/>
      <c r="S828" s="124"/>
      <c r="T828" s="124"/>
      <c r="U828" s="124"/>
      <c r="V828" s="124"/>
      <c r="W828" s="122"/>
      <c r="X828" s="122"/>
      <c r="Y828" s="122"/>
      <c r="Z828" s="121"/>
      <c r="AA828" s="121"/>
      <c r="AB828" s="121"/>
      <c r="AC828" s="121"/>
      <c r="AD828" s="121"/>
      <c r="AE828" s="121"/>
      <c r="AF828" s="192"/>
      <c r="AG828" s="192"/>
      <c r="AH828" s="192"/>
      <c r="AI828" s="192"/>
      <c r="AJ828" s="192"/>
    </row>
    <row r="829" spans="1:36" s="194" customFormat="1" ht="15">
      <c r="A829" s="121"/>
      <c r="B829" s="236"/>
      <c r="C829" s="124"/>
      <c r="D829" s="124"/>
      <c r="E829" s="124"/>
      <c r="F829" s="124"/>
      <c r="G829" s="124"/>
      <c r="H829" s="123"/>
      <c r="I829" s="124"/>
      <c r="J829" s="124"/>
      <c r="K829" s="124"/>
      <c r="L829" s="124"/>
      <c r="M829" s="124"/>
      <c r="N829" s="124"/>
      <c r="O829" s="124"/>
      <c r="P829" s="123"/>
      <c r="Q829" s="124"/>
      <c r="R829" s="124"/>
      <c r="S829" s="124"/>
      <c r="T829" s="124"/>
      <c r="U829" s="124"/>
      <c r="V829" s="124"/>
      <c r="W829" s="122"/>
      <c r="X829" s="122"/>
      <c r="Y829" s="122"/>
      <c r="Z829" s="121"/>
      <c r="AA829" s="121"/>
      <c r="AB829" s="121"/>
      <c r="AC829" s="121"/>
      <c r="AD829" s="121"/>
      <c r="AE829" s="121"/>
      <c r="AF829" s="192"/>
      <c r="AG829" s="192"/>
      <c r="AH829" s="192"/>
      <c r="AI829" s="192"/>
      <c r="AJ829" s="192"/>
    </row>
    <row r="830" spans="1:36" s="194" customFormat="1" ht="15">
      <c r="A830" s="121"/>
      <c r="B830" s="236"/>
      <c r="C830" s="124"/>
      <c r="D830" s="124"/>
      <c r="E830" s="124"/>
      <c r="F830" s="124"/>
      <c r="G830" s="124"/>
      <c r="H830" s="123"/>
      <c r="I830" s="124"/>
      <c r="J830" s="124"/>
      <c r="K830" s="124"/>
      <c r="L830" s="124"/>
      <c r="M830" s="124"/>
      <c r="N830" s="124"/>
      <c r="O830" s="124"/>
      <c r="P830" s="123"/>
      <c r="Q830" s="124"/>
      <c r="R830" s="124"/>
      <c r="S830" s="124"/>
      <c r="T830" s="124"/>
      <c r="U830" s="124"/>
      <c r="V830" s="124"/>
      <c r="W830" s="122"/>
      <c r="X830" s="122"/>
      <c r="Y830" s="122"/>
      <c r="Z830" s="121"/>
      <c r="AA830" s="121"/>
      <c r="AB830" s="121"/>
      <c r="AC830" s="121"/>
      <c r="AD830" s="121"/>
      <c r="AE830" s="121"/>
      <c r="AF830" s="192"/>
      <c r="AG830" s="192"/>
      <c r="AH830" s="192"/>
      <c r="AI830" s="192"/>
      <c r="AJ830" s="192"/>
    </row>
    <row r="831" spans="1:36" s="194" customFormat="1" ht="15">
      <c r="A831" s="121"/>
      <c r="B831" s="236"/>
      <c r="C831" s="124"/>
      <c r="D831" s="124"/>
      <c r="E831" s="124"/>
      <c r="F831" s="124"/>
      <c r="G831" s="124"/>
      <c r="H831" s="123"/>
      <c r="I831" s="124"/>
      <c r="J831" s="124"/>
      <c r="K831" s="124"/>
      <c r="L831" s="124"/>
      <c r="M831" s="124"/>
      <c r="N831" s="124"/>
      <c r="O831" s="124"/>
      <c r="P831" s="123"/>
      <c r="Q831" s="124"/>
      <c r="R831" s="124"/>
      <c r="S831" s="124"/>
      <c r="T831" s="124"/>
      <c r="U831" s="124"/>
      <c r="V831" s="124"/>
      <c r="W831" s="122"/>
      <c r="X831" s="122"/>
      <c r="Y831" s="122"/>
      <c r="Z831" s="121"/>
      <c r="AA831" s="121"/>
      <c r="AB831" s="121"/>
      <c r="AC831" s="121"/>
      <c r="AD831" s="121"/>
      <c r="AE831" s="121"/>
      <c r="AF831" s="192"/>
      <c r="AG831" s="192"/>
      <c r="AH831" s="192"/>
      <c r="AI831" s="192"/>
      <c r="AJ831" s="192"/>
    </row>
    <row r="832" spans="1:36" s="194" customFormat="1" ht="15">
      <c r="A832" s="121"/>
      <c r="B832" s="236"/>
      <c r="C832" s="124"/>
      <c r="D832" s="124"/>
      <c r="E832" s="124"/>
      <c r="F832" s="124"/>
      <c r="G832" s="124"/>
      <c r="H832" s="123"/>
      <c r="I832" s="124"/>
      <c r="J832" s="124"/>
      <c r="K832" s="124"/>
      <c r="L832" s="124"/>
      <c r="M832" s="124"/>
      <c r="N832" s="124"/>
      <c r="O832" s="124"/>
      <c r="P832" s="123"/>
      <c r="Q832" s="124"/>
      <c r="R832" s="124"/>
      <c r="S832" s="124"/>
      <c r="T832" s="124"/>
      <c r="U832" s="124"/>
      <c r="V832" s="124"/>
      <c r="W832" s="122"/>
      <c r="X832" s="122"/>
      <c r="Y832" s="122"/>
      <c r="Z832" s="121"/>
      <c r="AA832" s="121"/>
      <c r="AB832" s="121"/>
      <c r="AC832" s="121"/>
      <c r="AD832" s="121"/>
      <c r="AE832" s="121"/>
      <c r="AF832" s="192"/>
      <c r="AG832" s="192"/>
      <c r="AH832" s="192"/>
      <c r="AI832" s="192"/>
      <c r="AJ832" s="192"/>
    </row>
    <row r="833" spans="1:36" s="194" customFormat="1" ht="15">
      <c r="A833" s="121"/>
      <c r="B833" s="236"/>
      <c r="C833" s="124"/>
      <c r="D833" s="124"/>
      <c r="E833" s="124"/>
      <c r="F833" s="124"/>
      <c r="G833" s="124"/>
      <c r="H833" s="123"/>
      <c r="I833" s="124"/>
      <c r="J833" s="124"/>
      <c r="K833" s="124"/>
      <c r="L833" s="124"/>
      <c r="M833" s="124"/>
      <c r="N833" s="124"/>
      <c r="O833" s="124"/>
      <c r="P833" s="123"/>
      <c r="Q833" s="124"/>
      <c r="R833" s="124"/>
      <c r="S833" s="124"/>
      <c r="T833" s="124"/>
      <c r="U833" s="124"/>
      <c r="V833" s="124"/>
      <c r="W833" s="122"/>
      <c r="X833" s="122"/>
      <c r="Y833" s="122"/>
      <c r="Z833" s="121"/>
      <c r="AA833" s="121"/>
      <c r="AB833" s="121"/>
      <c r="AC833" s="121"/>
      <c r="AD833" s="121"/>
      <c r="AE833" s="121"/>
      <c r="AF833" s="192"/>
      <c r="AG833" s="192"/>
      <c r="AH833" s="192"/>
      <c r="AI833" s="192"/>
      <c r="AJ833" s="192"/>
    </row>
    <row r="834" spans="1:36" s="194" customFormat="1" ht="15">
      <c r="A834" s="121"/>
      <c r="B834" s="236"/>
      <c r="C834" s="124"/>
      <c r="D834" s="124"/>
      <c r="E834" s="124"/>
      <c r="F834" s="124"/>
      <c r="G834" s="124"/>
      <c r="H834" s="123"/>
      <c r="I834" s="124"/>
      <c r="J834" s="124"/>
      <c r="K834" s="124"/>
      <c r="L834" s="124"/>
      <c r="M834" s="124"/>
      <c r="N834" s="124"/>
      <c r="O834" s="124"/>
      <c r="P834" s="123"/>
      <c r="Q834" s="124"/>
      <c r="R834" s="124"/>
      <c r="S834" s="124"/>
      <c r="T834" s="124"/>
      <c r="U834" s="124"/>
      <c r="V834" s="124"/>
      <c r="W834" s="122"/>
      <c r="X834" s="122"/>
      <c r="Y834" s="122"/>
      <c r="Z834" s="121"/>
      <c r="AA834" s="121"/>
      <c r="AB834" s="121"/>
      <c r="AC834" s="121"/>
      <c r="AD834" s="121"/>
      <c r="AE834" s="121"/>
      <c r="AF834" s="192"/>
      <c r="AG834" s="192"/>
      <c r="AH834" s="192"/>
      <c r="AI834" s="192"/>
      <c r="AJ834" s="192"/>
    </row>
    <row r="835" spans="1:36" s="194" customFormat="1" ht="15">
      <c r="A835" s="121"/>
      <c r="B835" s="236"/>
      <c r="C835" s="124"/>
      <c r="D835" s="124"/>
      <c r="E835" s="124"/>
      <c r="F835" s="124"/>
      <c r="G835" s="124"/>
      <c r="H835" s="123"/>
      <c r="I835" s="124"/>
      <c r="J835" s="124"/>
      <c r="K835" s="124"/>
      <c r="L835" s="124"/>
      <c r="M835" s="124"/>
      <c r="N835" s="124"/>
      <c r="O835" s="124"/>
      <c r="P835" s="123"/>
      <c r="Q835" s="124"/>
      <c r="R835" s="124"/>
      <c r="S835" s="124"/>
      <c r="T835" s="124"/>
      <c r="U835" s="124"/>
      <c r="V835" s="124"/>
      <c r="W835" s="122"/>
      <c r="X835" s="122"/>
      <c r="Y835" s="122"/>
      <c r="Z835" s="121"/>
      <c r="AA835" s="121"/>
      <c r="AB835" s="121"/>
      <c r="AC835" s="121"/>
      <c r="AD835" s="121"/>
      <c r="AE835" s="121"/>
      <c r="AF835" s="192"/>
      <c r="AG835" s="192"/>
      <c r="AH835" s="192"/>
      <c r="AI835" s="192"/>
      <c r="AJ835" s="192"/>
    </row>
    <row r="836" spans="1:36" s="194" customFormat="1" ht="15">
      <c r="A836" s="121"/>
      <c r="B836" s="236"/>
      <c r="C836" s="124"/>
      <c r="D836" s="124"/>
      <c r="E836" s="124"/>
      <c r="F836" s="124"/>
      <c r="G836" s="124"/>
      <c r="H836" s="123"/>
      <c r="I836" s="124"/>
      <c r="J836" s="124"/>
      <c r="K836" s="124"/>
      <c r="L836" s="124"/>
      <c r="M836" s="124"/>
      <c r="N836" s="124"/>
      <c r="O836" s="124"/>
      <c r="P836" s="123"/>
      <c r="Q836" s="124"/>
      <c r="R836" s="124"/>
      <c r="S836" s="124"/>
      <c r="T836" s="124"/>
      <c r="U836" s="124"/>
      <c r="V836" s="124"/>
      <c r="W836" s="122"/>
      <c r="X836" s="122"/>
      <c r="Y836" s="122"/>
      <c r="Z836" s="121"/>
      <c r="AA836" s="121"/>
      <c r="AB836" s="121"/>
      <c r="AC836" s="121"/>
      <c r="AD836" s="121"/>
      <c r="AE836" s="121"/>
      <c r="AF836" s="192"/>
      <c r="AG836" s="192"/>
      <c r="AH836" s="192"/>
      <c r="AI836" s="192"/>
      <c r="AJ836" s="192"/>
    </row>
    <row r="837" spans="1:36" s="194" customFormat="1" ht="15">
      <c r="A837" s="121"/>
      <c r="B837" s="236"/>
      <c r="C837" s="124"/>
      <c r="D837" s="124"/>
      <c r="E837" s="124"/>
      <c r="F837" s="124"/>
      <c r="G837" s="124"/>
      <c r="H837" s="123"/>
      <c r="I837" s="124"/>
      <c r="J837" s="124"/>
      <c r="K837" s="124"/>
      <c r="L837" s="124"/>
      <c r="M837" s="124"/>
      <c r="N837" s="124"/>
      <c r="O837" s="124"/>
      <c r="P837" s="123"/>
      <c r="Q837" s="124"/>
      <c r="R837" s="124"/>
      <c r="S837" s="124"/>
      <c r="T837" s="124"/>
      <c r="U837" s="124"/>
      <c r="V837" s="124"/>
      <c r="W837" s="122"/>
      <c r="X837" s="122"/>
      <c r="Y837" s="122"/>
      <c r="Z837" s="121"/>
      <c r="AA837" s="121"/>
      <c r="AB837" s="121"/>
      <c r="AC837" s="121"/>
      <c r="AD837" s="121"/>
      <c r="AE837" s="121"/>
      <c r="AF837" s="192"/>
      <c r="AG837" s="192"/>
      <c r="AH837" s="192"/>
      <c r="AI837" s="192"/>
      <c r="AJ837" s="192"/>
    </row>
    <row r="838" spans="1:36" s="194" customFormat="1" ht="15">
      <c r="A838" s="121"/>
      <c r="B838" s="236"/>
      <c r="C838" s="124"/>
      <c r="D838" s="124"/>
      <c r="E838" s="124"/>
      <c r="F838" s="124"/>
      <c r="G838" s="124"/>
      <c r="H838" s="123"/>
      <c r="I838" s="124"/>
      <c r="J838" s="124"/>
      <c r="K838" s="124"/>
      <c r="L838" s="124"/>
      <c r="M838" s="124"/>
      <c r="N838" s="124"/>
      <c r="O838" s="124"/>
      <c r="P838" s="123"/>
      <c r="Q838" s="124"/>
      <c r="R838" s="124"/>
      <c r="S838" s="124"/>
      <c r="T838" s="124"/>
      <c r="U838" s="124"/>
      <c r="V838" s="124"/>
      <c r="W838" s="122"/>
      <c r="X838" s="122"/>
      <c r="Y838" s="122"/>
      <c r="Z838" s="121"/>
      <c r="AA838" s="121"/>
      <c r="AB838" s="121"/>
      <c r="AC838" s="121"/>
      <c r="AD838" s="121"/>
      <c r="AE838" s="121"/>
      <c r="AF838" s="192"/>
      <c r="AG838" s="192"/>
      <c r="AH838" s="192"/>
      <c r="AI838" s="192"/>
      <c r="AJ838" s="192"/>
    </row>
    <row r="839" spans="1:36" s="194" customFormat="1" ht="15">
      <c r="A839" s="121"/>
      <c r="B839" s="236"/>
      <c r="C839" s="124"/>
      <c r="D839" s="124"/>
      <c r="E839" s="124"/>
      <c r="F839" s="124"/>
      <c r="G839" s="124"/>
      <c r="H839" s="123"/>
      <c r="I839" s="124"/>
      <c r="J839" s="124"/>
      <c r="K839" s="124"/>
      <c r="L839" s="124"/>
      <c r="M839" s="124"/>
      <c r="N839" s="124"/>
      <c r="O839" s="124"/>
      <c r="P839" s="123"/>
      <c r="Q839" s="124"/>
      <c r="R839" s="124"/>
      <c r="S839" s="124"/>
      <c r="T839" s="124"/>
      <c r="U839" s="124"/>
      <c r="V839" s="124"/>
      <c r="W839" s="122"/>
      <c r="X839" s="122"/>
      <c r="Y839" s="122"/>
      <c r="Z839" s="121"/>
      <c r="AA839" s="121"/>
      <c r="AB839" s="121"/>
      <c r="AC839" s="121"/>
      <c r="AD839" s="121"/>
      <c r="AE839" s="121"/>
      <c r="AF839" s="192"/>
      <c r="AG839" s="192"/>
      <c r="AH839" s="192"/>
      <c r="AI839" s="192"/>
      <c r="AJ839" s="192"/>
    </row>
    <row r="840" spans="1:36" s="194" customFormat="1" ht="15">
      <c r="A840" s="121"/>
      <c r="B840" s="236"/>
      <c r="C840" s="124"/>
      <c r="D840" s="124"/>
      <c r="E840" s="124"/>
      <c r="F840" s="124"/>
      <c r="G840" s="124"/>
      <c r="H840" s="123"/>
      <c r="I840" s="124"/>
      <c r="J840" s="124"/>
      <c r="K840" s="124"/>
      <c r="L840" s="124"/>
      <c r="M840" s="124"/>
      <c r="N840" s="124"/>
      <c r="O840" s="124"/>
      <c r="P840" s="123"/>
      <c r="Q840" s="124"/>
      <c r="R840" s="124"/>
      <c r="S840" s="124"/>
      <c r="T840" s="124"/>
      <c r="U840" s="124"/>
      <c r="V840" s="124"/>
      <c r="W840" s="122"/>
      <c r="X840" s="122"/>
      <c r="Y840" s="122"/>
      <c r="Z840" s="121"/>
      <c r="AA840" s="121"/>
      <c r="AB840" s="121"/>
      <c r="AC840" s="121"/>
      <c r="AD840" s="121"/>
      <c r="AE840" s="121"/>
      <c r="AF840" s="192"/>
      <c r="AG840" s="192"/>
      <c r="AH840" s="192"/>
      <c r="AI840" s="192"/>
      <c r="AJ840" s="192"/>
    </row>
    <row r="841" spans="1:36" s="194" customFormat="1" ht="15">
      <c r="A841" s="121"/>
      <c r="B841" s="236"/>
      <c r="C841" s="124"/>
      <c r="D841" s="124"/>
      <c r="E841" s="124"/>
      <c r="F841" s="124"/>
      <c r="G841" s="124"/>
      <c r="H841" s="123"/>
      <c r="I841" s="124"/>
      <c r="J841" s="124"/>
      <c r="K841" s="124"/>
      <c r="L841" s="124"/>
      <c r="M841" s="124"/>
      <c r="N841" s="124"/>
      <c r="O841" s="124"/>
      <c r="P841" s="123"/>
      <c r="Q841" s="124"/>
      <c r="R841" s="124"/>
      <c r="S841" s="124"/>
      <c r="T841" s="124"/>
      <c r="U841" s="124"/>
      <c r="V841" s="124"/>
      <c r="W841" s="122"/>
      <c r="X841" s="122"/>
      <c r="Y841" s="122"/>
      <c r="Z841" s="121"/>
      <c r="AA841" s="121"/>
      <c r="AB841" s="121"/>
      <c r="AC841" s="121"/>
      <c r="AD841" s="121"/>
      <c r="AE841" s="121"/>
      <c r="AF841" s="192"/>
      <c r="AG841" s="192"/>
      <c r="AH841" s="192"/>
      <c r="AI841" s="192"/>
      <c r="AJ841" s="192"/>
    </row>
    <row r="842" spans="1:36" s="194" customFormat="1" ht="15">
      <c r="A842" s="121"/>
      <c r="B842" s="236"/>
      <c r="C842" s="124"/>
      <c r="D842" s="124"/>
      <c r="E842" s="124"/>
      <c r="F842" s="124"/>
      <c r="G842" s="124"/>
      <c r="H842" s="123"/>
      <c r="I842" s="124"/>
      <c r="J842" s="124"/>
      <c r="K842" s="124"/>
      <c r="L842" s="124"/>
      <c r="M842" s="124"/>
      <c r="N842" s="124"/>
      <c r="O842" s="124"/>
      <c r="P842" s="123"/>
      <c r="Q842" s="124"/>
      <c r="R842" s="124"/>
      <c r="S842" s="124"/>
      <c r="T842" s="124"/>
      <c r="U842" s="124"/>
      <c r="V842" s="124"/>
      <c r="W842" s="122"/>
      <c r="X842" s="122"/>
      <c r="Y842" s="122"/>
      <c r="Z842" s="121"/>
      <c r="AA842" s="121"/>
      <c r="AB842" s="121"/>
      <c r="AC842" s="121"/>
      <c r="AD842" s="121"/>
      <c r="AE842" s="121"/>
      <c r="AF842" s="192"/>
      <c r="AG842" s="192"/>
      <c r="AH842" s="192"/>
      <c r="AI842" s="192"/>
      <c r="AJ842" s="192"/>
    </row>
    <row r="843" spans="1:36" s="194" customFormat="1" ht="15">
      <c r="A843" s="121"/>
      <c r="B843" s="236"/>
      <c r="C843" s="124"/>
      <c r="D843" s="124"/>
      <c r="E843" s="124"/>
      <c r="F843" s="124"/>
      <c r="G843" s="124"/>
      <c r="H843" s="123"/>
      <c r="I843" s="124"/>
      <c r="J843" s="124"/>
      <c r="K843" s="124"/>
      <c r="L843" s="124"/>
      <c r="M843" s="124"/>
      <c r="N843" s="124"/>
      <c r="O843" s="124"/>
      <c r="P843" s="123"/>
      <c r="Q843" s="124"/>
      <c r="R843" s="124"/>
      <c r="S843" s="124"/>
      <c r="T843" s="124"/>
      <c r="U843" s="124"/>
      <c r="V843" s="124"/>
      <c r="W843" s="122"/>
      <c r="X843" s="122"/>
      <c r="Y843" s="122"/>
      <c r="Z843" s="121"/>
      <c r="AA843" s="121"/>
      <c r="AB843" s="121"/>
      <c r="AC843" s="121"/>
      <c r="AD843" s="121"/>
      <c r="AE843" s="121"/>
      <c r="AF843" s="192"/>
      <c r="AG843" s="192"/>
      <c r="AH843" s="192"/>
      <c r="AI843" s="192"/>
      <c r="AJ843" s="192"/>
    </row>
    <row r="844" spans="1:36" s="194" customFormat="1" ht="15">
      <c r="A844" s="121"/>
      <c r="B844" s="236"/>
      <c r="C844" s="124"/>
      <c r="D844" s="124"/>
      <c r="E844" s="124"/>
      <c r="F844" s="124"/>
      <c r="G844" s="124"/>
      <c r="H844" s="123"/>
      <c r="I844" s="124"/>
      <c r="J844" s="124"/>
      <c r="K844" s="124"/>
      <c r="L844" s="124"/>
      <c r="M844" s="124"/>
      <c r="N844" s="124"/>
      <c r="O844" s="124"/>
      <c r="P844" s="123"/>
      <c r="Q844" s="124"/>
      <c r="R844" s="124"/>
      <c r="S844" s="124"/>
      <c r="T844" s="124"/>
      <c r="U844" s="124"/>
      <c r="V844" s="124"/>
      <c r="W844" s="122"/>
      <c r="X844" s="122"/>
      <c r="Y844" s="122"/>
      <c r="Z844" s="121"/>
      <c r="AA844" s="121"/>
      <c r="AB844" s="121"/>
      <c r="AC844" s="121"/>
      <c r="AD844" s="121"/>
      <c r="AE844" s="121"/>
      <c r="AF844" s="192"/>
      <c r="AG844" s="192"/>
      <c r="AH844" s="192"/>
      <c r="AI844" s="192"/>
      <c r="AJ844" s="192"/>
    </row>
    <row r="845" spans="1:36" s="194" customFormat="1" ht="15">
      <c r="A845" s="121"/>
      <c r="B845" s="236"/>
      <c r="C845" s="124"/>
      <c r="D845" s="124"/>
      <c r="E845" s="124"/>
      <c r="F845" s="124"/>
      <c r="G845" s="124"/>
      <c r="H845" s="123"/>
      <c r="I845" s="124"/>
      <c r="J845" s="124"/>
      <c r="K845" s="124"/>
      <c r="L845" s="124"/>
      <c r="M845" s="124"/>
      <c r="N845" s="124"/>
      <c r="O845" s="124"/>
      <c r="P845" s="123"/>
      <c r="Q845" s="124"/>
      <c r="R845" s="124"/>
      <c r="S845" s="124"/>
      <c r="T845" s="124"/>
      <c r="U845" s="124"/>
      <c r="V845" s="124"/>
      <c r="W845" s="122"/>
      <c r="X845" s="122"/>
      <c r="Y845" s="122"/>
      <c r="Z845" s="121"/>
      <c r="AA845" s="121"/>
      <c r="AB845" s="121"/>
      <c r="AC845" s="121"/>
      <c r="AD845" s="121"/>
      <c r="AE845" s="121"/>
      <c r="AF845" s="192"/>
      <c r="AG845" s="192"/>
      <c r="AH845" s="192"/>
      <c r="AI845" s="192"/>
      <c r="AJ845" s="192"/>
    </row>
    <row r="846" spans="1:36" s="194" customFormat="1" ht="15">
      <c r="A846" s="121"/>
      <c r="B846" s="236"/>
      <c r="C846" s="124"/>
      <c r="D846" s="124"/>
      <c r="E846" s="124"/>
      <c r="F846" s="124"/>
      <c r="G846" s="124"/>
      <c r="H846" s="123"/>
      <c r="I846" s="124"/>
      <c r="J846" s="124"/>
      <c r="K846" s="124"/>
      <c r="L846" s="124"/>
      <c r="M846" s="124"/>
      <c r="N846" s="124"/>
      <c r="O846" s="124"/>
      <c r="P846" s="123"/>
      <c r="Q846" s="124"/>
      <c r="R846" s="124"/>
      <c r="S846" s="124"/>
      <c r="T846" s="124"/>
      <c r="U846" s="124"/>
      <c r="V846" s="124"/>
      <c r="W846" s="122"/>
      <c r="X846" s="122"/>
      <c r="Y846" s="122"/>
      <c r="Z846" s="121"/>
      <c r="AA846" s="121"/>
      <c r="AB846" s="121"/>
      <c r="AC846" s="121"/>
      <c r="AD846" s="121"/>
      <c r="AE846" s="121"/>
      <c r="AF846" s="192"/>
      <c r="AG846" s="192"/>
      <c r="AH846" s="192"/>
      <c r="AI846" s="192"/>
      <c r="AJ846" s="192"/>
    </row>
    <row r="847" spans="1:36" s="194" customFormat="1" ht="15">
      <c r="A847" s="121"/>
      <c r="B847" s="236"/>
      <c r="C847" s="124"/>
      <c r="D847" s="124"/>
      <c r="E847" s="124"/>
      <c r="F847" s="124"/>
      <c r="G847" s="124"/>
      <c r="H847" s="123"/>
      <c r="I847" s="124"/>
      <c r="J847" s="124"/>
      <c r="K847" s="124"/>
      <c r="L847" s="124"/>
      <c r="M847" s="124"/>
      <c r="N847" s="124"/>
      <c r="O847" s="124"/>
      <c r="P847" s="123"/>
      <c r="Q847" s="124"/>
      <c r="R847" s="124"/>
      <c r="S847" s="124"/>
      <c r="T847" s="124"/>
      <c r="U847" s="124"/>
      <c r="V847" s="124"/>
      <c r="W847" s="122"/>
      <c r="X847" s="122"/>
      <c r="Y847" s="122"/>
      <c r="Z847" s="121"/>
      <c r="AA847" s="121"/>
      <c r="AB847" s="121"/>
      <c r="AC847" s="121"/>
      <c r="AD847" s="121"/>
      <c r="AE847" s="121"/>
      <c r="AF847" s="192"/>
      <c r="AG847" s="192"/>
      <c r="AH847" s="192"/>
      <c r="AI847" s="192"/>
      <c r="AJ847" s="192"/>
    </row>
    <row r="848" spans="1:36" s="194" customFormat="1" ht="15">
      <c r="A848" s="121"/>
      <c r="B848" s="236"/>
      <c r="C848" s="124"/>
      <c r="D848" s="124"/>
      <c r="E848" s="124"/>
      <c r="F848" s="124"/>
      <c r="G848" s="124"/>
      <c r="H848" s="123"/>
      <c r="I848" s="124"/>
      <c r="J848" s="124"/>
      <c r="K848" s="124"/>
      <c r="L848" s="124"/>
      <c r="M848" s="124"/>
      <c r="N848" s="124"/>
      <c r="O848" s="124"/>
      <c r="P848" s="123"/>
      <c r="Q848" s="124"/>
      <c r="R848" s="124"/>
      <c r="S848" s="124"/>
      <c r="T848" s="124"/>
      <c r="U848" s="124"/>
      <c r="V848" s="124"/>
      <c r="W848" s="122"/>
      <c r="X848" s="122"/>
      <c r="Y848" s="122"/>
      <c r="Z848" s="121"/>
      <c r="AA848" s="121"/>
      <c r="AB848" s="121"/>
      <c r="AC848" s="121"/>
      <c r="AD848" s="121"/>
      <c r="AE848" s="121"/>
      <c r="AF848" s="192"/>
      <c r="AG848" s="192"/>
      <c r="AH848" s="192"/>
      <c r="AI848" s="192"/>
      <c r="AJ848" s="192"/>
    </row>
    <row r="849" spans="1:36" s="194" customFormat="1" ht="15">
      <c r="A849" s="121"/>
      <c r="B849" s="236"/>
      <c r="C849" s="124"/>
      <c r="D849" s="124"/>
      <c r="E849" s="124"/>
      <c r="F849" s="124"/>
      <c r="G849" s="124"/>
      <c r="H849" s="123"/>
      <c r="I849" s="124"/>
      <c r="J849" s="124"/>
      <c r="K849" s="124"/>
      <c r="L849" s="124"/>
      <c r="M849" s="124"/>
      <c r="N849" s="124"/>
      <c r="O849" s="124"/>
      <c r="P849" s="123"/>
      <c r="Q849" s="124"/>
      <c r="R849" s="124"/>
      <c r="S849" s="124"/>
      <c r="T849" s="124"/>
      <c r="U849" s="124"/>
      <c r="V849" s="124"/>
      <c r="W849" s="122"/>
      <c r="X849" s="122"/>
      <c r="Y849" s="122"/>
      <c r="Z849" s="121"/>
      <c r="AA849" s="121"/>
      <c r="AB849" s="121"/>
      <c r="AC849" s="121"/>
      <c r="AD849" s="121"/>
      <c r="AE849" s="121"/>
      <c r="AF849" s="192"/>
      <c r="AG849" s="192"/>
      <c r="AH849" s="192"/>
      <c r="AI849" s="192"/>
      <c r="AJ849" s="192"/>
    </row>
    <row r="850" spans="1:36" s="194" customFormat="1" ht="15">
      <c r="A850" s="121"/>
      <c r="B850" s="236"/>
      <c r="C850" s="124"/>
      <c r="D850" s="124"/>
      <c r="E850" s="124"/>
      <c r="F850" s="124"/>
      <c r="G850" s="124"/>
      <c r="H850" s="123"/>
      <c r="I850" s="124"/>
      <c r="J850" s="124"/>
      <c r="K850" s="124"/>
      <c r="L850" s="124"/>
      <c r="M850" s="124"/>
      <c r="N850" s="124"/>
      <c r="O850" s="124"/>
      <c r="P850" s="123"/>
      <c r="Q850" s="124"/>
      <c r="R850" s="124"/>
      <c r="S850" s="124"/>
      <c r="T850" s="124"/>
      <c r="U850" s="124"/>
      <c r="V850" s="124"/>
      <c r="W850" s="122"/>
      <c r="X850" s="122"/>
      <c r="Y850" s="122"/>
      <c r="Z850" s="121"/>
      <c r="AA850" s="121"/>
      <c r="AB850" s="121"/>
      <c r="AC850" s="121"/>
      <c r="AD850" s="121"/>
      <c r="AE850" s="121"/>
      <c r="AF850" s="192"/>
      <c r="AG850" s="192"/>
      <c r="AH850" s="192"/>
      <c r="AI850" s="192"/>
      <c r="AJ850" s="192"/>
    </row>
    <row r="851" spans="1:36" s="194" customFormat="1" ht="15">
      <c r="A851" s="121"/>
      <c r="B851" s="236"/>
      <c r="C851" s="124"/>
      <c r="D851" s="124"/>
      <c r="E851" s="124"/>
      <c r="F851" s="124"/>
      <c r="G851" s="124"/>
      <c r="H851" s="123"/>
      <c r="I851" s="124"/>
      <c r="J851" s="124"/>
      <c r="K851" s="124"/>
      <c r="L851" s="124"/>
      <c r="M851" s="124"/>
      <c r="N851" s="124"/>
      <c r="O851" s="124"/>
      <c r="P851" s="123"/>
      <c r="Q851" s="124"/>
      <c r="R851" s="124"/>
      <c r="S851" s="124"/>
      <c r="T851" s="124"/>
      <c r="U851" s="124"/>
      <c r="V851" s="124"/>
      <c r="W851" s="122"/>
      <c r="X851" s="122"/>
      <c r="Y851" s="122"/>
      <c r="Z851" s="121"/>
      <c r="AA851" s="121"/>
      <c r="AB851" s="121"/>
      <c r="AC851" s="121"/>
      <c r="AD851" s="121"/>
      <c r="AE851" s="121"/>
      <c r="AF851" s="192"/>
      <c r="AG851" s="192"/>
      <c r="AH851" s="192"/>
      <c r="AI851" s="192"/>
      <c r="AJ851" s="192"/>
    </row>
    <row r="852" spans="1:36" s="194" customFormat="1" ht="15">
      <c r="A852" s="121"/>
      <c r="B852" s="236"/>
      <c r="C852" s="124"/>
      <c r="D852" s="124"/>
      <c r="E852" s="124"/>
      <c r="F852" s="124"/>
      <c r="G852" s="124"/>
      <c r="H852" s="123"/>
      <c r="I852" s="124"/>
      <c r="J852" s="124"/>
      <c r="K852" s="124"/>
      <c r="L852" s="124"/>
      <c r="M852" s="124"/>
      <c r="N852" s="124"/>
      <c r="O852" s="124"/>
      <c r="P852" s="123"/>
      <c r="Q852" s="124"/>
      <c r="R852" s="124"/>
      <c r="S852" s="124"/>
      <c r="T852" s="124"/>
      <c r="U852" s="124"/>
      <c r="V852" s="124"/>
      <c r="W852" s="122"/>
      <c r="X852" s="122"/>
      <c r="Y852" s="122"/>
      <c r="Z852" s="121"/>
      <c r="AA852" s="121"/>
      <c r="AB852" s="121"/>
      <c r="AC852" s="121"/>
      <c r="AD852" s="121"/>
      <c r="AE852" s="121"/>
      <c r="AF852" s="192"/>
      <c r="AG852" s="192"/>
      <c r="AH852" s="192"/>
      <c r="AI852" s="192"/>
      <c r="AJ852" s="192"/>
    </row>
    <row r="853" spans="1:36" s="194" customFormat="1" ht="15">
      <c r="A853" s="121"/>
      <c r="B853" s="236"/>
      <c r="C853" s="124"/>
      <c r="D853" s="124"/>
      <c r="E853" s="124"/>
      <c r="F853" s="124"/>
      <c r="G853" s="124"/>
      <c r="H853" s="123"/>
      <c r="I853" s="124"/>
      <c r="J853" s="124"/>
      <c r="K853" s="124"/>
      <c r="L853" s="124"/>
      <c r="M853" s="124"/>
      <c r="N853" s="124"/>
      <c r="O853" s="124"/>
      <c r="P853" s="123"/>
      <c r="Q853" s="124"/>
      <c r="R853" s="124"/>
      <c r="S853" s="124"/>
      <c r="T853" s="124"/>
      <c r="U853" s="124"/>
      <c r="V853" s="124"/>
      <c r="W853" s="122"/>
      <c r="X853" s="122"/>
      <c r="Y853" s="122"/>
      <c r="Z853" s="121"/>
      <c r="AA853" s="121"/>
      <c r="AB853" s="121"/>
      <c r="AC853" s="121"/>
      <c r="AD853" s="121"/>
      <c r="AE853" s="121"/>
      <c r="AF853" s="192"/>
      <c r="AG853" s="192"/>
      <c r="AH853" s="192"/>
      <c r="AI853" s="192"/>
      <c r="AJ853" s="192"/>
    </row>
    <row r="854" spans="1:36" s="194" customFormat="1" ht="15">
      <c r="A854" s="121"/>
      <c r="B854" s="236"/>
      <c r="C854" s="124"/>
      <c r="D854" s="124"/>
      <c r="E854" s="124"/>
      <c r="F854" s="124"/>
      <c r="G854" s="124"/>
      <c r="H854" s="123"/>
      <c r="I854" s="124"/>
      <c r="J854" s="124"/>
      <c r="K854" s="124"/>
      <c r="L854" s="124"/>
      <c r="M854" s="124"/>
      <c r="N854" s="124"/>
      <c r="O854" s="124"/>
      <c r="P854" s="123"/>
      <c r="Q854" s="124"/>
      <c r="R854" s="124"/>
      <c r="S854" s="124"/>
      <c r="T854" s="124"/>
      <c r="U854" s="124"/>
      <c r="V854" s="124"/>
      <c r="W854" s="122"/>
      <c r="X854" s="122"/>
      <c r="Y854" s="122"/>
      <c r="Z854" s="121"/>
      <c r="AA854" s="121"/>
      <c r="AB854" s="121"/>
      <c r="AC854" s="121"/>
      <c r="AD854" s="121"/>
      <c r="AE854" s="121"/>
      <c r="AF854" s="192"/>
      <c r="AG854" s="192"/>
      <c r="AH854" s="192"/>
      <c r="AI854" s="192"/>
      <c r="AJ854" s="192"/>
    </row>
    <row r="855" spans="1:36" s="194" customFormat="1" ht="15">
      <c r="A855" s="121"/>
      <c r="B855" s="236"/>
      <c r="C855" s="124"/>
      <c r="D855" s="124"/>
      <c r="E855" s="124"/>
      <c r="F855" s="124"/>
      <c r="G855" s="124"/>
      <c r="H855" s="123"/>
      <c r="I855" s="124"/>
      <c r="J855" s="124"/>
      <c r="K855" s="124"/>
      <c r="L855" s="124"/>
      <c r="M855" s="124"/>
      <c r="N855" s="124"/>
      <c r="O855" s="124"/>
      <c r="P855" s="123"/>
      <c r="Q855" s="124"/>
      <c r="R855" s="124"/>
      <c r="S855" s="124"/>
      <c r="T855" s="124"/>
      <c r="U855" s="124"/>
      <c r="V855" s="124"/>
      <c r="W855" s="122"/>
      <c r="X855" s="122"/>
      <c r="Y855" s="122"/>
      <c r="Z855" s="121"/>
      <c r="AA855" s="121"/>
      <c r="AB855" s="121"/>
      <c r="AC855" s="121"/>
      <c r="AD855" s="121"/>
      <c r="AE855" s="121"/>
      <c r="AF855" s="192"/>
      <c r="AG855" s="192"/>
      <c r="AH855" s="192"/>
      <c r="AI855" s="192"/>
      <c r="AJ855" s="192"/>
    </row>
    <row r="856" spans="1:36" s="194" customFormat="1" ht="15">
      <c r="A856" s="121"/>
      <c r="B856" s="236"/>
      <c r="C856" s="124"/>
      <c r="D856" s="124"/>
      <c r="E856" s="124"/>
      <c r="F856" s="124"/>
      <c r="G856" s="124"/>
      <c r="H856" s="123"/>
      <c r="I856" s="124"/>
      <c r="J856" s="124"/>
      <c r="K856" s="124"/>
      <c r="L856" s="124"/>
      <c r="M856" s="124"/>
      <c r="N856" s="124"/>
      <c r="O856" s="124"/>
      <c r="P856" s="123"/>
      <c r="Q856" s="124"/>
      <c r="R856" s="124"/>
      <c r="S856" s="124"/>
      <c r="T856" s="124"/>
      <c r="U856" s="124"/>
      <c r="V856" s="124"/>
      <c r="W856" s="122"/>
      <c r="X856" s="122"/>
      <c r="Y856" s="122"/>
      <c r="Z856" s="121"/>
      <c r="AA856" s="121"/>
      <c r="AB856" s="121"/>
      <c r="AC856" s="121"/>
      <c r="AD856" s="121"/>
      <c r="AE856" s="121"/>
      <c r="AF856" s="192"/>
      <c r="AG856" s="192"/>
      <c r="AH856" s="192"/>
      <c r="AI856" s="192"/>
      <c r="AJ856" s="192"/>
    </row>
    <row r="857" spans="1:36" s="194" customFormat="1" ht="15">
      <c r="A857" s="121"/>
      <c r="B857" s="236"/>
      <c r="C857" s="124"/>
      <c r="D857" s="124"/>
      <c r="E857" s="124"/>
      <c r="F857" s="124"/>
      <c r="G857" s="124"/>
      <c r="H857" s="123"/>
      <c r="I857" s="124"/>
      <c r="J857" s="124"/>
      <c r="K857" s="124"/>
      <c r="L857" s="124"/>
      <c r="M857" s="124"/>
      <c r="N857" s="124"/>
      <c r="O857" s="124"/>
      <c r="P857" s="123"/>
      <c r="Q857" s="124"/>
      <c r="R857" s="124"/>
      <c r="S857" s="124"/>
      <c r="T857" s="124"/>
      <c r="U857" s="124"/>
      <c r="V857" s="124"/>
      <c r="W857" s="122"/>
      <c r="X857" s="122"/>
      <c r="Y857" s="122"/>
      <c r="Z857" s="121"/>
      <c r="AA857" s="121"/>
      <c r="AB857" s="121"/>
      <c r="AC857" s="121"/>
      <c r="AD857" s="121"/>
      <c r="AE857" s="121"/>
      <c r="AF857" s="192"/>
      <c r="AG857" s="192"/>
      <c r="AH857" s="192"/>
      <c r="AI857" s="192"/>
      <c r="AJ857" s="192"/>
    </row>
    <row r="858" spans="1:36" s="194" customFormat="1" ht="15">
      <c r="A858" s="121"/>
      <c r="B858" s="236"/>
      <c r="C858" s="124"/>
      <c r="D858" s="124"/>
      <c r="E858" s="124"/>
      <c r="F858" s="124"/>
      <c r="G858" s="124"/>
      <c r="H858" s="123"/>
      <c r="I858" s="124"/>
      <c r="J858" s="124"/>
      <c r="K858" s="124"/>
      <c r="L858" s="124"/>
      <c r="M858" s="124"/>
      <c r="N858" s="124"/>
      <c r="O858" s="124"/>
      <c r="P858" s="123"/>
      <c r="Q858" s="124"/>
      <c r="R858" s="124"/>
      <c r="S858" s="124"/>
      <c r="T858" s="124"/>
      <c r="U858" s="124"/>
      <c r="V858" s="124"/>
      <c r="W858" s="122"/>
      <c r="X858" s="122"/>
      <c r="Y858" s="122"/>
      <c r="Z858" s="121"/>
      <c r="AA858" s="121"/>
      <c r="AB858" s="121"/>
      <c r="AC858" s="121"/>
      <c r="AD858" s="121"/>
      <c r="AE858" s="121"/>
      <c r="AF858" s="192"/>
      <c r="AG858" s="192"/>
      <c r="AH858" s="192"/>
      <c r="AI858" s="192"/>
      <c r="AJ858" s="192"/>
    </row>
    <row r="859" spans="1:36" s="194" customFormat="1" ht="15">
      <c r="A859" s="121"/>
      <c r="B859" s="236"/>
      <c r="C859" s="124"/>
      <c r="D859" s="124"/>
      <c r="E859" s="124"/>
      <c r="F859" s="124"/>
      <c r="G859" s="124"/>
      <c r="H859" s="123"/>
      <c r="I859" s="124"/>
      <c r="J859" s="124"/>
      <c r="K859" s="124"/>
      <c r="L859" s="124"/>
      <c r="M859" s="124"/>
      <c r="N859" s="124"/>
      <c r="O859" s="124"/>
      <c r="P859" s="123"/>
      <c r="Q859" s="124"/>
      <c r="R859" s="124"/>
      <c r="S859" s="124"/>
      <c r="T859" s="124"/>
      <c r="U859" s="124"/>
      <c r="V859" s="124"/>
      <c r="W859" s="122"/>
      <c r="X859" s="122"/>
      <c r="Y859" s="122"/>
      <c r="Z859" s="121"/>
      <c r="AA859" s="121"/>
      <c r="AB859" s="121"/>
      <c r="AC859" s="121"/>
      <c r="AD859" s="121"/>
      <c r="AE859" s="121"/>
      <c r="AF859" s="192"/>
      <c r="AG859" s="192"/>
      <c r="AH859" s="192"/>
      <c r="AI859" s="192"/>
      <c r="AJ859" s="192"/>
    </row>
    <row r="860" spans="1:36" s="194" customFormat="1" ht="15">
      <c r="A860" s="121"/>
      <c r="B860" s="236"/>
      <c r="C860" s="124"/>
      <c r="D860" s="124"/>
      <c r="E860" s="124"/>
      <c r="F860" s="124"/>
      <c r="G860" s="124"/>
      <c r="H860" s="123"/>
      <c r="I860" s="124"/>
      <c r="J860" s="124"/>
      <c r="K860" s="124"/>
      <c r="L860" s="124"/>
      <c r="M860" s="124"/>
      <c r="N860" s="124"/>
      <c r="O860" s="124"/>
      <c r="P860" s="123"/>
      <c r="Q860" s="124"/>
      <c r="R860" s="124"/>
      <c r="S860" s="124"/>
      <c r="T860" s="124"/>
      <c r="U860" s="124"/>
      <c r="V860" s="124"/>
      <c r="W860" s="122"/>
      <c r="X860" s="122"/>
      <c r="Y860" s="122"/>
      <c r="Z860" s="121"/>
      <c r="AA860" s="121"/>
      <c r="AB860" s="121"/>
      <c r="AC860" s="121"/>
      <c r="AD860" s="121"/>
      <c r="AE860" s="121"/>
      <c r="AF860" s="192"/>
      <c r="AG860" s="192"/>
      <c r="AH860" s="192"/>
      <c r="AI860" s="192"/>
      <c r="AJ860" s="192"/>
    </row>
    <row r="861" spans="1:36" s="194" customFormat="1" ht="15">
      <c r="A861" s="121"/>
      <c r="B861" s="236"/>
      <c r="C861" s="124"/>
      <c r="D861" s="124"/>
      <c r="E861" s="124"/>
      <c r="F861" s="124"/>
      <c r="G861" s="124"/>
      <c r="H861" s="123"/>
      <c r="I861" s="124"/>
      <c r="J861" s="124"/>
      <c r="K861" s="124"/>
      <c r="L861" s="124"/>
      <c r="M861" s="124"/>
      <c r="N861" s="124"/>
      <c r="O861" s="124"/>
      <c r="P861" s="123"/>
      <c r="Q861" s="124"/>
      <c r="R861" s="124"/>
      <c r="S861" s="124"/>
      <c r="T861" s="124"/>
      <c r="U861" s="124"/>
      <c r="V861" s="124"/>
      <c r="W861" s="122"/>
      <c r="X861" s="122"/>
      <c r="Y861" s="122"/>
      <c r="Z861" s="121"/>
      <c r="AA861" s="121"/>
      <c r="AB861" s="121"/>
      <c r="AC861" s="121"/>
      <c r="AD861" s="121"/>
      <c r="AE861" s="121"/>
      <c r="AF861" s="192"/>
      <c r="AG861" s="192"/>
      <c r="AH861" s="192"/>
      <c r="AI861" s="192"/>
      <c r="AJ861" s="192"/>
    </row>
    <row r="862" spans="1:36" s="194" customFormat="1" ht="15">
      <c r="A862" s="121"/>
      <c r="B862" s="236"/>
      <c r="C862" s="124"/>
      <c r="D862" s="124"/>
      <c r="E862" s="124"/>
      <c r="F862" s="124"/>
      <c r="G862" s="124"/>
      <c r="H862" s="123"/>
      <c r="I862" s="124"/>
      <c r="J862" s="124"/>
      <c r="K862" s="124"/>
      <c r="L862" s="124"/>
      <c r="M862" s="124"/>
      <c r="N862" s="124"/>
      <c r="O862" s="124"/>
      <c r="P862" s="123"/>
      <c r="Q862" s="124"/>
      <c r="R862" s="124"/>
      <c r="S862" s="124"/>
      <c r="T862" s="124"/>
      <c r="U862" s="124"/>
      <c r="V862" s="124"/>
      <c r="W862" s="122"/>
      <c r="X862" s="122"/>
      <c r="Y862" s="122"/>
      <c r="Z862" s="121"/>
      <c r="AA862" s="121"/>
      <c r="AB862" s="121"/>
      <c r="AC862" s="121"/>
      <c r="AD862" s="121"/>
      <c r="AE862" s="121"/>
      <c r="AF862" s="192"/>
      <c r="AG862" s="192"/>
      <c r="AH862" s="192"/>
      <c r="AI862" s="192"/>
      <c r="AJ862" s="192"/>
    </row>
    <row r="863" spans="1:36" s="194" customFormat="1" ht="15">
      <c r="A863" s="121"/>
      <c r="B863" s="236"/>
      <c r="C863" s="124"/>
      <c r="D863" s="124"/>
      <c r="E863" s="124"/>
      <c r="F863" s="124"/>
      <c r="G863" s="124"/>
      <c r="H863" s="123"/>
      <c r="I863" s="124"/>
      <c r="J863" s="124"/>
      <c r="K863" s="124"/>
      <c r="L863" s="124"/>
      <c r="M863" s="124"/>
      <c r="N863" s="124"/>
      <c r="O863" s="124"/>
      <c r="P863" s="123"/>
      <c r="Q863" s="124"/>
      <c r="R863" s="124"/>
      <c r="S863" s="124"/>
      <c r="T863" s="124"/>
      <c r="U863" s="124"/>
      <c r="V863" s="124"/>
      <c r="W863" s="122"/>
      <c r="X863" s="122"/>
      <c r="Y863" s="122"/>
      <c r="Z863" s="121"/>
      <c r="AA863" s="121"/>
      <c r="AB863" s="121"/>
      <c r="AC863" s="121"/>
      <c r="AD863" s="121"/>
      <c r="AE863" s="121"/>
      <c r="AF863" s="192"/>
      <c r="AG863" s="192"/>
      <c r="AH863" s="192"/>
      <c r="AI863" s="192"/>
      <c r="AJ863" s="192"/>
    </row>
    <row r="864" spans="1:36" s="194" customFormat="1" ht="15">
      <c r="A864" s="121"/>
      <c r="B864" s="236"/>
      <c r="C864" s="124"/>
      <c r="D864" s="124"/>
      <c r="E864" s="124"/>
      <c r="F864" s="124"/>
      <c r="G864" s="124"/>
      <c r="H864" s="123"/>
      <c r="I864" s="124"/>
      <c r="J864" s="124"/>
      <c r="K864" s="124"/>
      <c r="L864" s="124"/>
      <c r="M864" s="124"/>
      <c r="N864" s="124"/>
      <c r="O864" s="124"/>
      <c r="P864" s="123"/>
      <c r="Q864" s="124"/>
      <c r="R864" s="124"/>
      <c r="S864" s="124"/>
      <c r="T864" s="124"/>
      <c r="U864" s="124"/>
      <c r="V864" s="124"/>
      <c r="W864" s="122"/>
      <c r="X864" s="122"/>
      <c r="Y864" s="122"/>
      <c r="Z864" s="121"/>
      <c r="AA864" s="121"/>
      <c r="AB864" s="121"/>
      <c r="AC864" s="121"/>
      <c r="AD864" s="121"/>
      <c r="AE864" s="121"/>
      <c r="AF864" s="192"/>
      <c r="AG864" s="192"/>
      <c r="AH864" s="192"/>
      <c r="AI864" s="192"/>
      <c r="AJ864" s="192"/>
    </row>
    <row r="865" spans="1:36" s="194" customFormat="1" ht="15">
      <c r="A865" s="121"/>
      <c r="B865" s="236"/>
      <c r="C865" s="124"/>
      <c r="D865" s="124"/>
      <c r="E865" s="124"/>
      <c r="F865" s="124"/>
      <c r="G865" s="124"/>
      <c r="H865" s="123"/>
      <c r="I865" s="124"/>
      <c r="J865" s="124"/>
      <c r="K865" s="124"/>
      <c r="L865" s="124"/>
      <c r="M865" s="124"/>
      <c r="N865" s="124"/>
      <c r="O865" s="124"/>
      <c r="P865" s="123"/>
      <c r="Q865" s="124"/>
      <c r="R865" s="124"/>
      <c r="S865" s="124"/>
      <c r="T865" s="124"/>
      <c r="U865" s="124"/>
      <c r="V865" s="124"/>
      <c r="W865" s="122"/>
      <c r="X865" s="122"/>
      <c r="Y865" s="122"/>
      <c r="Z865" s="121"/>
      <c r="AA865" s="121"/>
      <c r="AB865" s="121"/>
      <c r="AC865" s="121"/>
      <c r="AD865" s="121"/>
      <c r="AE865" s="121"/>
      <c r="AF865" s="192"/>
      <c r="AG865" s="192"/>
      <c r="AH865" s="192"/>
      <c r="AI865" s="192"/>
      <c r="AJ865" s="192"/>
    </row>
    <row r="866" spans="1:36" s="194" customFormat="1" ht="15">
      <c r="A866" s="121"/>
      <c r="B866" s="236"/>
      <c r="C866" s="124"/>
      <c r="D866" s="124"/>
      <c r="E866" s="124"/>
      <c r="F866" s="124"/>
      <c r="G866" s="124"/>
      <c r="H866" s="123"/>
      <c r="I866" s="124"/>
      <c r="J866" s="124"/>
      <c r="K866" s="124"/>
      <c r="L866" s="124"/>
      <c r="M866" s="124"/>
      <c r="N866" s="124"/>
      <c r="O866" s="124"/>
      <c r="P866" s="123"/>
      <c r="Q866" s="124"/>
      <c r="R866" s="124"/>
      <c r="S866" s="124"/>
      <c r="T866" s="124"/>
      <c r="U866" s="124"/>
      <c r="V866" s="124"/>
      <c r="W866" s="122"/>
      <c r="X866" s="122"/>
      <c r="Y866" s="122"/>
      <c r="Z866" s="121"/>
      <c r="AA866" s="121"/>
      <c r="AB866" s="121"/>
      <c r="AC866" s="121"/>
      <c r="AD866" s="121"/>
      <c r="AE866" s="121"/>
      <c r="AF866" s="192"/>
      <c r="AG866" s="192"/>
      <c r="AH866" s="192"/>
      <c r="AI866" s="192"/>
      <c r="AJ866" s="192"/>
    </row>
    <row r="867" spans="1:36" s="194" customFormat="1" ht="15">
      <c r="A867" s="121"/>
      <c r="B867" s="236"/>
      <c r="C867" s="124"/>
      <c r="D867" s="124"/>
      <c r="E867" s="124"/>
      <c r="F867" s="124"/>
      <c r="G867" s="124"/>
      <c r="H867" s="123"/>
      <c r="I867" s="124"/>
      <c r="J867" s="124"/>
      <c r="K867" s="124"/>
      <c r="L867" s="124"/>
      <c r="M867" s="124"/>
      <c r="N867" s="124"/>
      <c r="O867" s="124"/>
      <c r="P867" s="123"/>
      <c r="Q867" s="124"/>
      <c r="R867" s="124"/>
      <c r="S867" s="124"/>
      <c r="T867" s="124"/>
      <c r="U867" s="124"/>
      <c r="V867" s="124"/>
      <c r="W867" s="122"/>
      <c r="X867" s="122"/>
      <c r="Y867" s="122"/>
      <c r="Z867" s="121"/>
      <c r="AA867" s="121"/>
      <c r="AB867" s="121"/>
      <c r="AC867" s="121"/>
      <c r="AD867" s="121"/>
      <c r="AE867" s="121"/>
      <c r="AF867" s="192"/>
      <c r="AG867" s="192"/>
      <c r="AH867" s="192"/>
      <c r="AI867" s="192"/>
      <c r="AJ867" s="192"/>
    </row>
    <row r="868" spans="1:36" s="194" customFormat="1" ht="15">
      <c r="A868" s="121"/>
      <c r="B868" s="236"/>
      <c r="C868" s="124"/>
      <c r="D868" s="124"/>
      <c r="E868" s="124"/>
      <c r="F868" s="124"/>
      <c r="G868" s="124"/>
      <c r="H868" s="123"/>
      <c r="I868" s="124"/>
      <c r="J868" s="124"/>
      <c r="K868" s="124"/>
      <c r="L868" s="124"/>
      <c r="M868" s="124"/>
      <c r="N868" s="124"/>
      <c r="O868" s="124"/>
      <c r="P868" s="123"/>
      <c r="Q868" s="124"/>
      <c r="R868" s="124"/>
      <c r="S868" s="124"/>
      <c r="T868" s="124"/>
      <c r="U868" s="124"/>
      <c r="V868" s="124"/>
      <c r="W868" s="122"/>
      <c r="X868" s="122"/>
      <c r="Y868" s="122"/>
      <c r="Z868" s="121"/>
      <c r="AA868" s="121"/>
      <c r="AB868" s="121"/>
      <c r="AC868" s="121"/>
      <c r="AD868" s="121"/>
      <c r="AE868" s="121"/>
      <c r="AF868" s="192"/>
      <c r="AG868" s="192"/>
      <c r="AH868" s="192"/>
      <c r="AI868" s="192"/>
      <c r="AJ868" s="192"/>
    </row>
    <row r="869" spans="1:36" s="194" customFormat="1" ht="15">
      <c r="A869" s="121"/>
      <c r="B869" s="236"/>
      <c r="C869" s="124"/>
      <c r="D869" s="124"/>
      <c r="E869" s="124"/>
      <c r="F869" s="124"/>
      <c r="G869" s="124"/>
      <c r="H869" s="123"/>
      <c r="I869" s="124"/>
      <c r="J869" s="124"/>
      <c r="K869" s="124"/>
      <c r="L869" s="124"/>
      <c r="M869" s="124"/>
      <c r="N869" s="124"/>
      <c r="O869" s="124"/>
      <c r="P869" s="123"/>
      <c r="Q869" s="124"/>
      <c r="R869" s="124"/>
      <c r="S869" s="124"/>
      <c r="T869" s="124"/>
      <c r="U869" s="124"/>
      <c r="V869" s="124"/>
      <c r="W869" s="122"/>
      <c r="X869" s="122"/>
      <c r="Y869" s="122"/>
      <c r="Z869" s="121"/>
      <c r="AA869" s="121"/>
      <c r="AB869" s="121"/>
      <c r="AC869" s="121"/>
      <c r="AD869" s="121"/>
      <c r="AE869" s="121"/>
      <c r="AF869" s="192"/>
      <c r="AG869" s="192"/>
      <c r="AH869" s="192"/>
      <c r="AI869" s="192"/>
      <c r="AJ869" s="192"/>
    </row>
    <row r="870" spans="1:36" s="194" customFormat="1" ht="15">
      <c r="A870" s="121"/>
      <c r="B870" s="236"/>
      <c r="C870" s="124"/>
      <c r="D870" s="124"/>
      <c r="E870" s="124"/>
      <c r="F870" s="124"/>
      <c r="G870" s="124"/>
      <c r="H870" s="123"/>
      <c r="I870" s="124"/>
      <c r="J870" s="124"/>
      <c r="K870" s="124"/>
      <c r="L870" s="124"/>
      <c r="M870" s="124"/>
      <c r="N870" s="124"/>
      <c r="O870" s="124"/>
      <c r="P870" s="123"/>
      <c r="Q870" s="124"/>
      <c r="R870" s="124"/>
      <c r="S870" s="124"/>
      <c r="T870" s="124"/>
      <c r="U870" s="124"/>
      <c r="V870" s="124"/>
      <c r="W870" s="122"/>
      <c r="X870" s="122"/>
      <c r="Y870" s="122"/>
      <c r="Z870" s="121"/>
      <c r="AA870" s="121"/>
      <c r="AB870" s="121"/>
      <c r="AC870" s="121"/>
      <c r="AD870" s="121"/>
      <c r="AE870" s="121"/>
      <c r="AF870" s="192"/>
      <c r="AG870" s="192"/>
      <c r="AH870" s="192"/>
      <c r="AI870" s="192"/>
      <c r="AJ870" s="192"/>
    </row>
    <row r="871" spans="1:36" s="194" customFormat="1" ht="15">
      <c r="A871" s="121"/>
      <c r="B871" s="236"/>
      <c r="C871" s="124"/>
      <c r="D871" s="124"/>
      <c r="E871" s="124"/>
      <c r="F871" s="124"/>
      <c r="G871" s="124"/>
      <c r="H871" s="123"/>
      <c r="I871" s="124"/>
      <c r="J871" s="124"/>
      <c r="K871" s="124"/>
      <c r="L871" s="124"/>
      <c r="M871" s="124"/>
      <c r="N871" s="124"/>
      <c r="O871" s="124"/>
      <c r="P871" s="123"/>
      <c r="Q871" s="124"/>
      <c r="R871" s="124"/>
      <c r="S871" s="124"/>
      <c r="T871" s="124"/>
      <c r="U871" s="124"/>
      <c r="V871" s="124"/>
      <c r="W871" s="122"/>
      <c r="X871" s="122"/>
      <c r="Y871" s="122"/>
      <c r="Z871" s="121"/>
      <c r="AA871" s="121"/>
      <c r="AB871" s="121"/>
      <c r="AC871" s="121"/>
      <c r="AD871" s="121"/>
      <c r="AE871" s="121"/>
      <c r="AF871" s="192"/>
      <c r="AG871" s="192"/>
      <c r="AH871" s="192"/>
      <c r="AI871" s="192"/>
      <c r="AJ871" s="192"/>
    </row>
    <row r="872" spans="1:36" s="194" customFormat="1" ht="15">
      <c r="A872" s="121"/>
      <c r="B872" s="236"/>
      <c r="C872" s="124"/>
      <c r="D872" s="124"/>
      <c r="E872" s="124"/>
      <c r="F872" s="124"/>
      <c r="G872" s="124"/>
      <c r="H872" s="123"/>
      <c r="I872" s="124"/>
      <c r="J872" s="124"/>
      <c r="K872" s="124"/>
      <c r="L872" s="124"/>
      <c r="M872" s="124"/>
      <c r="N872" s="124"/>
      <c r="O872" s="124"/>
      <c r="P872" s="123"/>
      <c r="Q872" s="124"/>
      <c r="R872" s="124"/>
      <c r="S872" s="124"/>
      <c r="T872" s="124"/>
      <c r="U872" s="124"/>
      <c r="V872" s="124"/>
      <c r="W872" s="122"/>
      <c r="X872" s="122"/>
      <c r="Y872" s="122"/>
      <c r="Z872" s="121"/>
      <c r="AA872" s="121"/>
      <c r="AB872" s="121"/>
      <c r="AC872" s="121"/>
      <c r="AD872" s="121"/>
      <c r="AE872" s="121"/>
      <c r="AF872" s="192"/>
      <c r="AG872" s="192"/>
      <c r="AH872" s="192"/>
      <c r="AI872" s="192"/>
      <c r="AJ872" s="192"/>
    </row>
    <row r="873" spans="1:36" s="194" customFormat="1" ht="15">
      <c r="A873" s="121"/>
      <c r="B873" s="236"/>
      <c r="C873" s="124"/>
      <c r="D873" s="124"/>
      <c r="E873" s="124"/>
      <c r="F873" s="124"/>
      <c r="G873" s="124"/>
      <c r="H873" s="123"/>
      <c r="I873" s="124"/>
      <c r="J873" s="124"/>
      <c r="K873" s="124"/>
      <c r="L873" s="124"/>
      <c r="M873" s="124"/>
      <c r="N873" s="124"/>
      <c r="O873" s="124"/>
      <c r="P873" s="123"/>
      <c r="Q873" s="124"/>
      <c r="R873" s="124"/>
      <c r="S873" s="124"/>
      <c r="T873" s="124"/>
      <c r="U873" s="124"/>
      <c r="V873" s="124"/>
      <c r="W873" s="122"/>
      <c r="X873" s="122"/>
      <c r="Y873" s="122"/>
      <c r="Z873" s="121"/>
      <c r="AA873" s="121"/>
      <c r="AB873" s="121"/>
      <c r="AC873" s="121"/>
      <c r="AD873" s="121"/>
      <c r="AE873" s="121"/>
      <c r="AF873" s="192"/>
      <c r="AG873" s="192"/>
      <c r="AH873" s="192"/>
      <c r="AI873" s="192"/>
      <c r="AJ873" s="192"/>
    </row>
    <row r="874" spans="1:36" s="194" customFormat="1" ht="15">
      <c r="A874" s="121"/>
      <c r="B874" s="236"/>
      <c r="C874" s="124"/>
      <c r="D874" s="124"/>
      <c r="E874" s="124"/>
      <c r="F874" s="124"/>
      <c r="G874" s="124"/>
      <c r="H874" s="123"/>
      <c r="I874" s="124"/>
      <c r="J874" s="124"/>
      <c r="K874" s="124"/>
      <c r="L874" s="124"/>
      <c r="M874" s="124"/>
      <c r="N874" s="124"/>
      <c r="O874" s="124"/>
      <c r="P874" s="123"/>
      <c r="Q874" s="124"/>
      <c r="R874" s="124"/>
      <c r="S874" s="124"/>
      <c r="T874" s="124"/>
      <c r="U874" s="124"/>
      <c r="V874" s="124"/>
      <c r="W874" s="122"/>
      <c r="X874" s="122"/>
      <c r="Y874" s="122"/>
      <c r="Z874" s="121"/>
      <c r="AA874" s="121"/>
      <c r="AB874" s="121"/>
      <c r="AC874" s="121"/>
      <c r="AD874" s="121"/>
      <c r="AE874" s="121"/>
      <c r="AF874" s="192"/>
      <c r="AG874" s="192"/>
      <c r="AH874" s="192"/>
      <c r="AI874" s="192"/>
      <c r="AJ874" s="192"/>
    </row>
    <row r="875" spans="1:36" s="194" customFormat="1" ht="15">
      <c r="A875" s="121"/>
      <c r="B875" s="236"/>
      <c r="C875" s="124"/>
      <c r="D875" s="124"/>
      <c r="E875" s="124"/>
      <c r="F875" s="124"/>
      <c r="G875" s="124"/>
      <c r="H875" s="123"/>
      <c r="I875" s="124"/>
      <c r="J875" s="124"/>
      <c r="K875" s="124"/>
      <c r="L875" s="124"/>
      <c r="M875" s="124"/>
      <c r="N875" s="124"/>
      <c r="O875" s="124"/>
      <c r="P875" s="123"/>
      <c r="Q875" s="124"/>
      <c r="R875" s="124"/>
      <c r="S875" s="124"/>
      <c r="T875" s="124"/>
      <c r="U875" s="124"/>
      <c r="V875" s="124"/>
      <c r="W875" s="122"/>
      <c r="X875" s="122"/>
      <c r="Y875" s="122"/>
      <c r="Z875" s="121"/>
      <c r="AA875" s="121"/>
      <c r="AB875" s="121"/>
      <c r="AC875" s="121"/>
      <c r="AD875" s="121"/>
      <c r="AE875" s="121"/>
      <c r="AF875" s="192"/>
      <c r="AG875" s="192"/>
      <c r="AH875" s="192"/>
      <c r="AI875" s="192"/>
      <c r="AJ875" s="192"/>
    </row>
    <row r="876" spans="1:36" s="194" customFormat="1" ht="15">
      <c r="A876" s="121"/>
      <c r="B876" s="236"/>
      <c r="C876" s="124"/>
      <c r="D876" s="124"/>
      <c r="E876" s="124"/>
      <c r="F876" s="124"/>
      <c r="G876" s="124"/>
      <c r="H876" s="123"/>
      <c r="I876" s="124"/>
      <c r="J876" s="124"/>
      <c r="K876" s="124"/>
      <c r="L876" s="124"/>
      <c r="M876" s="124"/>
      <c r="N876" s="124"/>
      <c r="O876" s="124"/>
      <c r="P876" s="123"/>
      <c r="Q876" s="124"/>
      <c r="R876" s="124"/>
      <c r="S876" s="124"/>
      <c r="T876" s="124"/>
      <c r="U876" s="124"/>
      <c r="V876" s="124"/>
      <c r="W876" s="122"/>
      <c r="X876" s="122"/>
      <c r="Y876" s="122"/>
      <c r="Z876" s="121"/>
      <c r="AA876" s="121"/>
      <c r="AB876" s="121"/>
      <c r="AC876" s="121"/>
      <c r="AD876" s="121"/>
      <c r="AE876" s="121"/>
      <c r="AF876" s="192"/>
      <c r="AG876" s="192"/>
      <c r="AH876" s="192"/>
      <c r="AI876" s="192"/>
      <c r="AJ876" s="192"/>
    </row>
    <row r="877" spans="1:36" s="194" customFormat="1" ht="15">
      <c r="A877" s="121"/>
      <c r="B877" s="236"/>
      <c r="C877" s="124"/>
      <c r="D877" s="124"/>
      <c r="E877" s="124"/>
      <c r="F877" s="124"/>
      <c r="G877" s="124"/>
      <c r="H877" s="123"/>
      <c r="I877" s="124"/>
      <c r="J877" s="124"/>
      <c r="K877" s="124"/>
      <c r="L877" s="124"/>
      <c r="M877" s="124"/>
      <c r="N877" s="124"/>
      <c r="O877" s="124"/>
      <c r="P877" s="123"/>
      <c r="Q877" s="124"/>
      <c r="R877" s="124"/>
      <c r="S877" s="124"/>
      <c r="T877" s="124"/>
      <c r="U877" s="124"/>
      <c r="V877" s="124"/>
      <c r="W877" s="122"/>
      <c r="X877" s="122"/>
      <c r="Y877" s="122"/>
      <c r="Z877" s="121"/>
      <c r="AA877" s="121"/>
      <c r="AB877" s="121"/>
      <c r="AC877" s="121"/>
      <c r="AD877" s="121"/>
      <c r="AE877" s="121"/>
      <c r="AF877" s="192"/>
      <c r="AG877" s="192"/>
      <c r="AH877" s="192"/>
      <c r="AI877" s="192"/>
      <c r="AJ877" s="192"/>
    </row>
    <row r="878" spans="1:36" s="194" customFormat="1" ht="15">
      <c r="A878" s="121"/>
      <c r="B878" s="236"/>
      <c r="C878" s="124"/>
      <c r="D878" s="124"/>
      <c r="E878" s="124"/>
      <c r="F878" s="124"/>
      <c r="G878" s="124"/>
      <c r="H878" s="123"/>
      <c r="I878" s="124"/>
      <c r="J878" s="124"/>
      <c r="K878" s="124"/>
      <c r="L878" s="124"/>
      <c r="M878" s="124"/>
      <c r="N878" s="124"/>
      <c r="O878" s="124"/>
      <c r="P878" s="123"/>
      <c r="Q878" s="124"/>
      <c r="R878" s="124"/>
      <c r="S878" s="124"/>
      <c r="T878" s="124"/>
      <c r="U878" s="124"/>
      <c r="V878" s="124"/>
      <c r="W878" s="122"/>
      <c r="X878" s="122"/>
      <c r="Y878" s="122"/>
      <c r="Z878" s="121"/>
      <c r="AA878" s="121"/>
      <c r="AB878" s="121"/>
      <c r="AC878" s="121"/>
      <c r="AD878" s="121"/>
      <c r="AE878" s="121"/>
      <c r="AF878" s="192"/>
      <c r="AG878" s="192"/>
      <c r="AH878" s="192"/>
      <c r="AI878" s="192"/>
      <c r="AJ878" s="192"/>
    </row>
    <row r="879" spans="1:36" s="194" customFormat="1" ht="15">
      <c r="A879" s="121"/>
      <c r="B879" s="236"/>
      <c r="C879" s="124"/>
      <c r="D879" s="124"/>
      <c r="E879" s="124"/>
      <c r="F879" s="124"/>
      <c r="G879" s="124"/>
      <c r="H879" s="123"/>
      <c r="I879" s="124"/>
      <c r="J879" s="124"/>
      <c r="K879" s="124"/>
      <c r="L879" s="124"/>
      <c r="M879" s="124"/>
      <c r="N879" s="124"/>
      <c r="O879" s="124"/>
      <c r="P879" s="123"/>
      <c r="Q879" s="124"/>
      <c r="R879" s="124"/>
      <c r="S879" s="124"/>
      <c r="T879" s="124"/>
      <c r="U879" s="124"/>
      <c r="V879" s="124"/>
      <c r="W879" s="122"/>
      <c r="X879" s="122"/>
      <c r="Y879" s="122"/>
      <c r="Z879" s="121"/>
      <c r="AA879" s="121"/>
      <c r="AB879" s="121"/>
      <c r="AC879" s="121"/>
      <c r="AD879" s="121"/>
      <c r="AE879" s="121"/>
      <c r="AF879" s="192"/>
      <c r="AG879" s="192"/>
      <c r="AH879" s="192"/>
      <c r="AI879" s="192"/>
      <c r="AJ879" s="192"/>
    </row>
    <row r="880" spans="1:36" s="194" customFormat="1" ht="15">
      <c r="A880" s="121"/>
      <c r="B880" s="236"/>
      <c r="C880" s="124"/>
      <c r="D880" s="124"/>
      <c r="E880" s="124"/>
      <c r="F880" s="124"/>
      <c r="G880" s="124"/>
      <c r="H880" s="123"/>
      <c r="I880" s="124"/>
      <c r="J880" s="124"/>
      <c r="K880" s="124"/>
      <c r="L880" s="124"/>
      <c r="M880" s="124"/>
      <c r="N880" s="124"/>
      <c r="O880" s="124"/>
      <c r="P880" s="123"/>
      <c r="Q880" s="124"/>
      <c r="R880" s="124"/>
      <c r="S880" s="124"/>
      <c r="T880" s="124"/>
      <c r="U880" s="124"/>
      <c r="V880" s="124"/>
      <c r="W880" s="122"/>
      <c r="X880" s="122"/>
      <c r="Y880" s="122"/>
      <c r="Z880" s="121"/>
      <c r="AA880" s="121"/>
      <c r="AB880" s="121"/>
      <c r="AC880" s="121"/>
      <c r="AD880" s="121"/>
      <c r="AE880" s="121"/>
      <c r="AF880" s="192"/>
      <c r="AG880" s="192"/>
      <c r="AH880" s="192"/>
      <c r="AI880" s="192"/>
      <c r="AJ880" s="192"/>
    </row>
    <row r="881" spans="1:36" s="194" customFormat="1" ht="15">
      <c r="A881" s="121"/>
      <c r="B881" s="236"/>
      <c r="C881" s="124"/>
      <c r="D881" s="124"/>
      <c r="E881" s="124"/>
      <c r="F881" s="124"/>
      <c r="G881" s="124"/>
      <c r="H881" s="123"/>
      <c r="I881" s="124"/>
      <c r="J881" s="124"/>
      <c r="K881" s="124"/>
      <c r="L881" s="124"/>
      <c r="M881" s="124"/>
      <c r="N881" s="124"/>
      <c r="O881" s="124"/>
      <c r="P881" s="123"/>
      <c r="Q881" s="124"/>
      <c r="R881" s="124"/>
      <c r="S881" s="124"/>
      <c r="T881" s="124"/>
      <c r="U881" s="124"/>
      <c r="V881" s="124"/>
      <c r="W881" s="122"/>
      <c r="X881" s="122"/>
      <c r="Y881" s="122"/>
      <c r="Z881" s="121"/>
      <c r="AA881" s="121"/>
      <c r="AB881" s="121"/>
      <c r="AC881" s="121"/>
      <c r="AD881" s="121"/>
      <c r="AE881" s="121"/>
      <c r="AF881" s="192"/>
      <c r="AG881" s="192"/>
      <c r="AH881" s="192"/>
      <c r="AI881" s="192"/>
      <c r="AJ881" s="192"/>
    </row>
    <row r="882" spans="1:36" s="194" customFormat="1" ht="15">
      <c r="A882" s="121"/>
      <c r="B882" s="236"/>
      <c r="C882" s="124"/>
      <c r="D882" s="124"/>
      <c r="E882" s="124"/>
      <c r="F882" s="124"/>
      <c r="G882" s="124"/>
      <c r="H882" s="123"/>
      <c r="I882" s="124"/>
      <c r="J882" s="124"/>
      <c r="K882" s="124"/>
      <c r="L882" s="124"/>
      <c r="M882" s="124"/>
      <c r="N882" s="124"/>
      <c r="O882" s="124"/>
      <c r="P882" s="123"/>
      <c r="Q882" s="124"/>
      <c r="R882" s="124"/>
      <c r="S882" s="124"/>
      <c r="T882" s="124"/>
      <c r="U882" s="124"/>
      <c r="V882" s="124"/>
      <c r="W882" s="122"/>
      <c r="X882" s="122"/>
      <c r="Y882" s="122"/>
      <c r="Z882" s="121"/>
      <c r="AA882" s="121"/>
      <c r="AB882" s="121"/>
      <c r="AC882" s="121"/>
      <c r="AD882" s="121"/>
      <c r="AE882" s="121"/>
      <c r="AF882" s="192"/>
      <c r="AG882" s="192"/>
      <c r="AH882" s="192"/>
      <c r="AI882" s="192"/>
      <c r="AJ882" s="192"/>
    </row>
    <row r="883" spans="1:36" s="194" customFormat="1" ht="15">
      <c r="A883" s="121"/>
      <c r="B883" s="236"/>
      <c r="C883" s="124"/>
      <c r="D883" s="124"/>
      <c r="E883" s="124"/>
      <c r="F883" s="124"/>
      <c r="G883" s="124"/>
      <c r="H883" s="123"/>
      <c r="I883" s="124"/>
      <c r="J883" s="124"/>
      <c r="K883" s="124"/>
      <c r="L883" s="124"/>
      <c r="M883" s="124"/>
      <c r="N883" s="124"/>
      <c r="O883" s="124"/>
      <c r="P883" s="123"/>
      <c r="Q883" s="124"/>
      <c r="R883" s="124"/>
      <c r="S883" s="124"/>
      <c r="T883" s="124"/>
      <c r="U883" s="124"/>
      <c r="V883" s="124"/>
      <c r="W883" s="122"/>
      <c r="X883" s="122"/>
      <c r="Y883" s="122"/>
      <c r="Z883" s="121"/>
      <c r="AA883" s="121"/>
      <c r="AB883" s="121"/>
      <c r="AC883" s="121"/>
      <c r="AD883" s="121"/>
      <c r="AE883" s="121"/>
      <c r="AF883" s="192"/>
      <c r="AG883" s="192"/>
      <c r="AH883" s="192"/>
      <c r="AI883" s="192"/>
      <c r="AJ883" s="192"/>
    </row>
    <row r="884" spans="1:36" s="194" customFormat="1" ht="15">
      <c r="A884" s="121"/>
      <c r="B884" s="236"/>
      <c r="C884" s="124"/>
      <c r="D884" s="124"/>
      <c r="E884" s="124"/>
      <c r="F884" s="124"/>
      <c r="G884" s="124"/>
      <c r="H884" s="123"/>
      <c r="I884" s="124"/>
      <c r="J884" s="124"/>
      <c r="K884" s="124"/>
      <c r="L884" s="124"/>
      <c r="M884" s="124"/>
      <c r="N884" s="124"/>
      <c r="O884" s="124"/>
      <c r="P884" s="123"/>
      <c r="Q884" s="124"/>
      <c r="R884" s="124"/>
      <c r="S884" s="124"/>
      <c r="T884" s="124"/>
      <c r="U884" s="124"/>
      <c r="V884" s="124"/>
      <c r="W884" s="122"/>
      <c r="X884" s="122"/>
      <c r="Y884" s="122"/>
      <c r="Z884" s="121"/>
      <c r="AA884" s="121"/>
      <c r="AB884" s="121"/>
      <c r="AC884" s="121"/>
      <c r="AD884" s="121"/>
      <c r="AE884" s="121"/>
      <c r="AF884" s="192"/>
      <c r="AG884" s="192"/>
      <c r="AH884" s="192"/>
      <c r="AI884" s="192"/>
      <c r="AJ884" s="192"/>
    </row>
    <row r="885" spans="1:36" s="194" customFormat="1" ht="15">
      <c r="A885" s="121"/>
      <c r="B885" s="236"/>
      <c r="C885" s="124"/>
      <c r="D885" s="124"/>
      <c r="E885" s="124"/>
      <c r="F885" s="124"/>
      <c r="G885" s="124"/>
      <c r="H885" s="123"/>
      <c r="I885" s="124"/>
      <c r="J885" s="124"/>
      <c r="K885" s="124"/>
      <c r="L885" s="124"/>
      <c r="M885" s="124"/>
      <c r="N885" s="124"/>
      <c r="O885" s="124"/>
      <c r="P885" s="123"/>
      <c r="Q885" s="124"/>
      <c r="R885" s="124"/>
      <c r="S885" s="124"/>
      <c r="T885" s="124"/>
      <c r="U885" s="124"/>
      <c r="V885" s="124"/>
      <c r="W885" s="122"/>
      <c r="X885" s="122"/>
      <c r="Y885" s="122"/>
      <c r="Z885" s="121"/>
      <c r="AA885" s="121"/>
      <c r="AB885" s="121"/>
      <c r="AC885" s="121"/>
      <c r="AD885" s="121"/>
      <c r="AE885" s="121"/>
      <c r="AF885" s="192"/>
      <c r="AG885" s="192"/>
      <c r="AH885" s="192"/>
      <c r="AI885" s="192"/>
      <c r="AJ885" s="192"/>
    </row>
    <row r="886" spans="1:36" s="194" customFormat="1" ht="1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92"/>
      <c r="AG886" s="192"/>
      <c r="AH886" s="192"/>
      <c r="AI886" s="192"/>
      <c r="AJ886" s="192"/>
    </row>
    <row r="887" spans="1:36" s="194" customFormat="1" ht="1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92"/>
      <c r="AG887" s="192"/>
      <c r="AH887" s="192"/>
      <c r="AI887" s="192"/>
      <c r="AJ887" s="192"/>
    </row>
    <row r="888" spans="1:36" s="194" customFormat="1" ht="1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92"/>
      <c r="AG888" s="192"/>
      <c r="AH888" s="192"/>
      <c r="AI888" s="192"/>
      <c r="AJ888" s="192"/>
    </row>
    <row r="889" spans="1:36" s="194" customFormat="1" ht="15">
      <c r="A889" s="121"/>
      <c r="B889" s="236"/>
      <c r="C889" s="124"/>
      <c r="D889" s="124"/>
      <c r="E889" s="124"/>
      <c r="F889" s="124"/>
      <c r="G889" s="124"/>
      <c r="H889" s="123"/>
      <c r="I889" s="124"/>
      <c r="J889" s="124"/>
      <c r="K889" s="124"/>
      <c r="L889" s="124"/>
      <c r="M889" s="124"/>
      <c r="N889" s="124"/>
      <c r="O889" s="124"/>
      <c r="P889" s="123"/>
      <c r="Q889" s="124"/>
      <c r="R889" s="124"/>
      <c r="S889" s="124"/>
      <c r="T889" s="124"/>
      <c r="U889" s="124"/>
      <c r="V889" s="124"/>
      <c r="W889" s="122"/>
      <c r="X889" s="122"/>
      <c r="Y889" s="122"/>
      <c r="Z889" s="121"/>
      <c r="AA889" s="121"/>
      <c r="AB889" s="121"/>
      <c r="AC889" s="121"/>
      <c r="AD889" s="121"/>
      <c r="AE889" s="121"/>
      <c r="AF889" s="192"/>
      <c r="AG889" s="192"/>
      <c r="AH889" s="192"/>
      <c r="AI889" s="192"/>
      <c r="AJ889" s="192"/>
    </row>
    <row r="890" spans="1:36" s="194" customFormat="1" ht="15">
      <c r="A890" s="121"/>
      <c r="B890" s="236"/>
      <c r="C890" s="124"/>
      <c r="D890" s="124"/>
      <c r="E890" s="124"/>
      <c r="F890" s="124"/>
      <c r="G890" s="124"/>
      <c r="H890" s="123"/>
      <c r="I890" s="124"/>
      <c r="J890" s="124"/>
      <c r="K890" s="124"/>
      <c r="L890" s="124"/>
      <c r="M890" s="124"/>
      <c r="N890" s="124"/>
      <c r="O890" s="124"/>
      <c r="P890" s="123"/>
      <c r="Q890" s="124"/>
      <c r="R890" s="124"/>
      <c r="S890" s="124"/>
      <c r="T890" s="124"/>
      <c r="U890" s="124"/>
      <c r="V890" s="124"/>
      <c r="W890" s="122"/>
      <c r="X890" s="122"/>
      <c r="Y890" s="122"/>
      <c r="Z890" s="121"/>
      <c r="AA890" s="121"/>
      <c r="AB890" s="121"/>
      <c r="AC890" s="121"/>
      <c r="AD890" s="121"/>
      <c r="AE890" s="121"/>
      <c r="AF890" s="192"/>
      <c r="AG890" s="192"/>
      <c r="AH890" s="192"/>
      <c r="AI890" s="192"/>
      <c r="AJ890" s="192"/>
    </row>
    <row r="891" spans="1:36" s="194" customFormat="1" ht="1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21"/>
      <c r="AG891" s="192"/>
      <c r="AH891" s="192"/>
      <c r="AI891" s="192"/>
      <c r="AJ891" s="192"/>
    </row>
    <row r="892" spans="1:36" s="194" customFormat="1" ht="1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21"/>
      <c r="AG892" s="192"/>
      <c r="AH892" s="192"/>
      <c r="AI892" s="192"/>
      <c r="AJ892" s="192"/>
    </row>
    <row r="893" spans="1:36" s="194" customFormat="1" ht="1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21"/>
      <c r="AG893" s="192"/>
      <c r="AH893" s="192"/>
      <c r="AI893" s="192"/>
      <c r="AJ893" s="192"/>
    </row>
    <row r="894" spans="1:36" s="194" customFormat="1" ht="1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21"/>
      <c r="AG894" s="192"/>
      <c r="AH894" s="192"/>
      <c r="AI894" s="192"/>
      <c r="AJ894" s="192"/>
    </row>
    <row r="895" spans="1:36" s="194" customFormat="1" ht="1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21"/>
      <c r="AG895" s="192"/>
      <c r="AH895" s="192"/>
      <c r="AI895" s="192"/>
      <c r="AJ895" s="192"/>
    </row>
    <row r="896" spans="1:36" s="194" customFormat="1" ht="1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21"/>
      <c r="AG896" s="192"/>
      <c r="AH896" s="192"/>
      <c r="AI896" s="192"/>
      <c r="AJ896" s="192"/>
    </row>
    <row r="897" spans="1:36" s="194" customFormat="1" ht="1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21"/>
      <c r="AG897" s="192"/>
      <c r="AH897" s="192"/>
      <c r="AI897" s="192"/>
      <c r="AJ897" s="192"/>
    </row>
    <row r="898" spans="1:36" s="194" customFormat="1" ht="1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21"/>
      <c r="AG898" s="192"/>
      <c r="AH898" s="192"/>
      <c r="AI898" s="192"/>
      <c r="AJ898" s="192"/>
    </row>
    <row r="899" spans="1:36" s="194" customFormat="1" ht="1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21"/>
      <c r="AG899" s="192"/>
      <c r="AH899" s="192"/>
      <c r="AI899" s="192"/>
      <c r="AJ899" s="192"/>
    </row>
    <row r="900" spans="1:36" s="194" customFormat="1" ht="1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21"/>
      <c r="AG900" s="192"/>
      <c r="AH900" s="192"/>
      <c r="AI900" s="192"/>
      <c r="AJ900" s="192"/>
    </row>
    <row r="901" spans="1:36" s="194" customFormat="1" ht="1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21"/>
      <c r="AG901" s="192"/>
      <c r="AH901" s="192"/>
      <c r="AI901" s="192"/>
      <c r="AJ901" s="192"/>
    </row>
    <row r="902" spans="1:36" s="194" customFormat="1" ht="1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21"/>
      <c r="AG902" s="192"/>
      <c r="AH902" s="192"/>
      <c r="AI902" s="192"/>
      <c r="AJ902" s="192"/>
    </row>
    <row r="903" spans="1:36" s="194" customFormat="1" ht="1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21"/>
      <c r="AG903" s="192"/>
      <c r="AH903" s="192"/>
      <c r="AI903" s="192"/>
      <c r="AJ903" s="192"/>
    </row>
    <row r="904" spans="1:36" s="194" customFormat="1" ht="1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21"/>
      <c r="AG904" s="192"/>
      <c r="AH904" s="192"/>
      <c r="AI904" s="192"/>
      <c r="AJ904" s="192"/>
    </row>
    <row r="905" spans="1:36" s="194" customFormat="1" ht="1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21"/>
      <c r="AG905" s="192"/>
      <c r="AH905" s="192"/>
      <c r="AI905" s="192"/>
      <c r="AJ905" s="192"/>
    </row>
    <row r="906" spans="1:36" s="194" customFormat="1" ht="1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21"/>
      <c r="AG906" s="192"/>
      <c r="AH906" s="192"/>
      <c r="AI906" s="192"/>
      <c r="AJ906" s="192"/>
    </row>
    <row r="907" spans="1:36" s="194" customFormat="1" ht="1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21"/>
      <c r="AG907" s="192"/>
      <c r="AH907" s="192"/>
      <c r="AI907" s="192"/>
      <c r="AJ907" s="192"/>
    </row>
    <row r="908" spans="1:36" s="194" customFormat="1" ht="1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21"/>
      <c r="AG908" s="192"/>
      <c r="AH908" s="192"/>
      <c r="AI908" s="192"/>
      <c r="AJ908" s="192"/>
    </row>
  </sheetData>
  <sheetProtection/>
  <dataValidations count="1">
    <dataValidation allowBlank="1" sqref="Q1:IV13 O14:Q30 F13 W14 S14:S30 T15:T30 A14:M30 A1:E13 T14:U14 G1:J13 L9:L12 K1:L8 K13:L13 M1:N13 F1:F8 P7:P13 O1:P6 O9:O13 A31:W54 X14:IV54 A71:IV65536 A55:B70 Q55:IV70 C55:P55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start list&amp;CModified: 11.02.2019 20:29:41&amp;R&amp;P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00"/>
  <sheetViews>
    <sheetView zoomScale="75" zoomScaleNormal="75" zoomScalePageLayoutView="0" workbookViewId="0" topLeftCell="A64">
      <selection activeCell="I111" sqref="I111:M113"/>
    </sheetView>
  </sheetViews>
  <sheetFormatPr defaultColWidth="9.125" defaultRowHeight="12.75" outlineLevelRow="3"/>
  <cols>
    <col min="1" max="1" width="6.125" style="192" customWidth="1"/>
    <col min="2" max="2" width="5.375" style="199" customWidth="1"/>
    <col min="3" max="3" width="12.625" style="194" customWidth="1"/>
    <col min="4" max="7" width="5.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5039062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5" hidden="1" outlineLevel="1">
      <c r="A2" s="332"/>
      <c r="B2" s="333"/>
      <c r="C2" s="208"/>
      <c r="D2" s="208"/>
      <c r="E2" s="208"/>
      <c r="F2" s="208"/>
      <c r="G2" s="208"/>
      <c r="H2" s="334" t="s">
        <v>11</v>
      </c>
      <c r="I2" s="335">
        <v>0</v>
      </c>
      <c r="J2" s="335">
        <v>0</v>
      </c>
      <c r="K2" s="335">
        <v>0</v>
      </c>
      <c r="L2" s="335">
        <v>0</v>
      </c>
      <c r="M2" s="335">
        <v>0</v>
      </c>
      <c r="N2" s="335"/>
      <c r="O2" s="335"/>
      <c r="P2" s="335"/>
      <c r="Q2" s="335"/>
      <c r="R2" s="209"/>
      <c r="S2" s="336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5" hidden="1" outlineLevel="1">
      <c r="A3" s="337"/>
      <c r="B3" s="338"/>
      <c r="C3" s="208"/>
      <c r="D3" s="208"/>
      <c r="E3" s="208"/>
      <c r="F3" s="208"/>
      <c r="G3" s="208"/>
      <c r="H3" s="334" t="s">
        <v>12</v>
      </c>
      <c r="I3" s="335">
        <v>0</v>
      </c>
      <c r="J3" s="335">
        <v>0</v>
      </c>
      <c r="K3" s="335">
        <v>0</v>
      </c>
      <c r="L3" s="335">
        <v>0</v>
      </c>
      <c r="M3" s="335">
        <v>0</v>
      </c>
      <c r="N3" s="335"/>
      <c r="O3" s="335"/>
      <c r="P3" s="335"/>
      <c r="Q3" s="335"/>
      <c r="R3" s="209"/>
      <c r="S3" s="336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13.02.2019 8.30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Сенько Л.В.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Шишко Диана</v>
      </c>
      <c r="C19" s="144"/>
      <c r="D19" s="144"/>
      <c r="E19" s="143">
        <f>SETUP!$AI$13</f>
        <v>0</v>
      </c>
      <c r="G19" s="150">
        <v>1</v>
      </c>
      <c r="H19" s="143" t="str">
        <f>SETUP!$AH$24</f>
        <v>Дехтярь Елена 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Кравцевич Дарья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Санфирова Юля</v>
      </c>
      <c r="C20" s="145"/>
      <c r="D20" s="145"/>
      <c r="E20" s="143">
        <f>SETUP!$AI$14</f>
        <v>0</v>
      </c>
      <c r="G20" s="150">
        <v>2</v>
      </c>
      <c r="H20" s="143" t="str">
        <f>SETUP!$AH$25</f>
        <v>Кудина Татьяна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Лебедева Светлана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Адамова Татьяна</v>
      </c>
      <c r="C21" s="145"/>
      <c r="D21" s="145"/>
      <c r="E21" s="143">
        <f>SETUP!$AI$15</f>
        <v>0</v>
      </c>
      <c r="G21" s="150">
        <v>3</v>
      </c>
      <c r="H21" s="143" t="str">
        <f>SETUP!$AH$26</f>
        <v>Шкулева Анастасия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Третьякова Светлана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Бичун Александра</v>
      </c>
      <c r="C22" s="145"/>
      <c r="D22" s="145"/>
      <c r="E22" s="143">
        <f>SETUP!$AI$16</f>
        <v>0</v>
      </c>
      <c r="G22" s="150">
        <v>4</v>
      </c>
      <c r="H22" s="143" t="str">
        <f>SETUP!$AH$27</f>
        <v>Гурская Анастасия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Матусевич Наталья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Сахарук Наталья</v>
      </c>
      <c r="C23" s="145"/>
      <c r="D23" s="145"/>
      <c r="E23" s="143">
        <f>SETUP!$AI$17</f>
        <v>0</v>
      </c>
      <c r="G23" s="150">
        <v>5</v>
      </c>
      <c r="H23" s="143" t="str">
        <f>SETUP!$AH$28</f>
        <v>Коблова Наталья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Чехович Татьяна</v>
      </c>
      <c r="S23" s="145"/>
      <c r="T23" s="143">
        <f>SETUP!$AI$39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5" hidden="1"/>
    <row r="37" ht="15" hidden="1"/>
    <row r="38" ht="15" hidden="1"/>
    <row r="39" ht="15" hidden="1"/>
    <row r="40" spans="1:36" s="153" customFormat="1" ht="1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S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154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154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23" customFormat="1" ht="17.25" customHeight="1">
      <c r="A55" s="330"/>
      <c r="B55" s="122">
        <v>0</v>
      </c>
      <c r="C55" s="308" t="s">
        <v>138</v>
      </c>
      <c r="E55" s="306"/>
      <c r="G55" s="317" t="s">
        <v>147</v>
      </c>
      <c r="H55" s="320"/>
      <c r="I55" s="114" t="s">
        <v>148</v>
      </c>
      <c r="K55" s="306"/>
      <c r="M55" s="306"/>
      <c r="N55" s="316"/>
      <c r="P55" s="306"/>
      <c r="Q55" s="309"/>
      <c r="T55" s="205">
        <v>-1</v>
      </c>
      <c r="U55" s="256">
        <f>SUM(S56:S58,T55)</f>
        <v>50.0333</v>
      </c>
      <c r="V55" s="257">
        <f>ROUND(U55*FREE_PART,4)</f>
        <v>50.0333</v>
      </c>
      <c r="W55" s="356">
        <f>U55</f>
        <v>50.0333</v>
      </c>
      <c r="X55" s="324">
        <f>[1]!sn_val(B55)</f>
        <v>0</v>
      </c>
      <c r="Y55" s="159">
        <v>4</v>
      </c>
      <c r="Z55" s="123">
        <f>S56</f>
        <v>15.5</v>
      </c>
      <c r="AC55" s="195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19"/>
    </row>
    <row r="56" spans="1:43" s="123" customFormat="1" ht="17.25" customHeight="1">
      <c r="A56" s="330"/>
      <c r="B56" s="122"/>
      <c r="C56" s="308"/>
      <c r="E56" s="306"/>
      <c r="G56" s="317"/>
      <c r="H56" s="343" t="s">
        <v>66</v>
      </c>
      <c r="I56" s="346">
        <v>5.2</v>
      </c>
      <c r="J56" s="282">
        <v>5.6</v>
      </c>
      <c r="K56" s="344">
        <v>4.7</v>
      </c>
      <c r="L56" s="282">
        <v>5.1</v>
      </c>
      <c r="M56" s="344">
        <v>5.2</v>
      </c>
      <c r="N56" s="344"/>
      <c r="O56" s="282"/>
      <c r="P56" s="344"/>
      <c r="Q56" s="345"/>
      <c r="R56" s="347"/>
      <c r="S56" s="326">
        <f>ROUND((SUM(I56:Q56,-(MAX(I56:Q56)),-(MIN(I56:Q56)))/(JUDGES_COUNT-2))*__fr_e__*10,4)</f>
        <v>15.5</v>
      </c>
      <c r="V56" s="323"/>
      <c r="W56" s="328">
        <f>W55</f>
        <v>50.0333</v>
      </c>
      <c r="X56" s="324">
        <f>X55</f>
        <v>0</v>
      </c>
      <c r="Y56" s="159"/>
      <c r="Z56" s="123">
        <f>Z55</f>
        <v>15.5</v>
      </c>
      <c r="AC56" s="195"/>
      <c r="AF56" s="121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19"/>
    </row>
    <row r="57" spans="1:43" s="123" customFormat="1" ht="17.25" customHeight="1">
      <c r="A57" s="330"/>
      <c r="B57" s="122"/>
      <c r="C57" s="308"/>
      <c r="E57" s="306"/>
      <c r="G57" s="317"/>
      <c r="H57" s="343" t="s">
        <v>12</v>
      </c>
      <c r="I57" s="346">
        <v>3.8</v>
      </c>
      <c r="J57" s="282">
        <v>5.5</v>
      </c>
      <c r="K57" s="344">
        <v>4.8</v>
      </c>
      <c r="L57" s="282">
        <v>5.1</v>
      </c>
      <c r="M57" s="344">
        <v>5.7</v>
      </c>
      <c r="N57" s="344"/>
      <c r="O57" s="282"/>
      <c r="P57" s="344"/>
      <c r="Q57" s="345"/>
      <c r="R57" s="347"/>
      <c r="S57" s="326">
        <f>ROUND((SUM(I57:Q57,-(MAX(I57:Q57)),-(MIN(I57:Q57)))/(JUDGES_COUNT-2))*__fr_ai__*10,4)</f>
        <v>20.5333</v>
      </c>
      <c r="V57" s="323"/>
      <c r="W57" s="328">
        <f>W55</f>
        <v>50.0333</v>
      </c>
      <c r="X57" s="324">
        <f>X55</f>
        <v>0</v>
      </c>
      <c r="Y57" s="159"/>
      <c r="Z57" s="123">
        <f>Z55</f>
        <v>15.5</v>
      </c>
      <c r="AC57" s="195"/>
      <c r="AF57" s="121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19"/>
    </row>
    <row r="58" spans="1:43" s="123" customFormat="1" ht="17.25" customHeight="1">
      <c r="A58" s="330"/>
      <c r="B58" s="122"/>
      <c r="C58" s="308"/>
      <c r="E58" s="306"/>
      <c r="G58" s="317"/>
      <c r="H58" s="343" t="s">
        <v>64</v>
      </c>
      <c r="I58" s="346">
        <v>4.4</v>
      </c>
      <c r="J58" s="282">
        <v>5.2</v>
      </c>
      <c r="K58" s="344">
        <v>4.8</v>
      </c>
      <c r="L58" s="282">
        <v>5.5</v>
      </c>
      <c r="M58" s="344">
        <v>5</v>
      </c>
      <c r="N58" s="344"/>
      <c r="O58" s="282"/>
      <c r="P58" s="344"/>
      <c r="Q58" s="345"/>
      <c r="R58" s="347"/>
      <c r="S58" s="326">
        <f>ROUND((SUM(I58:Q58,-(MAX(I58:Q58)),-(MIN(I58:Q58)))/(JUDGES_COUNT-2))*__fr_d__*10,4)</f>
        <v>15</v>
      </c>
      <c r="V58" s="323"/>
      <c r="W58" s="328">
        <f>W55</f>
        <v>50.0333</v>
      </c>
      <c r="X58" s="324">
        <f>X55</f>
        <v>0</v>
      </c>
      <c r="Y58" s="159"/>
      <c r="Z58" s="123">
        <f>Z55</f>
        <v>15.5</v>
      </c>
      <c r="AC58" s="195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1:43" s="123" customFormat="1" ht="17.25" customHeight="1">
      <c r="A59" s="330"/>
      <c r="B59" s="122"/>
      <c r="C59" s="308"/>
      <c r="E59" s="306"/>
      <c r="G59" s="317"/>
      <c r="H59" s="320"/>
      <c r="I59" s="114"/>
      <c r="K59" s="306"/>
      <c r="M59" s="306"/>
      <c r="N59" s="316"/>
      <c r="P59" s="306"/>
      <c r="Q59" s="309"/>
      <c r="V59" s="323"/>
      <c r="W59" s="328">
        <f>W55</f>
        <v>50.0333</v>
      </c>
      <c r="X59" s="324">
        <f>X55</f>
        <v>0</v>
      </c>
      <c r="Y59" s="159"/>
      <c r="Z59" s="123">
        <f>Z55</f>
        <v>15.5</v>
      </c>
      <c r="AC59" s="195"/>
      <c r="AF59" s="121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1:42" s="123" customFormat="1" ht="17.25" customHeight="1">
      <c r="A60" s="330"/>
      <c r="B60" s="122">
        <v>1</v>
      </c>
      <c r="C60" s="306" t="s">
        <v>127</v>
      </c>
      <c r="E60" s="306"/>
      <c r="G60" s="317" t="s">
        <v>143</v>
      </c>
      <c r="H60" s="320"/>
      <c r="I60" s="114" t="s">
        <v>148</v>
      </c>
      <c r="J60" s="306"/>
      <c r="K60" s="306"/>
      <c r="L60" s="306"/>
      <c r="M60" s="306"/>
      <c r="N60" s="317"/>
      <c r="O60" s="308"/>
      <c r="P60" s="307"/>
      <c r="T60" s="205"/>
      <c r="U60" s="256">
        <f>SUM(S61:S63,T60)</f>
        <v>63.166700000000006</v>
      </c>
      <c r="V60" s="257">
        <f>ROUND(U60*FREE_PART,4)</f>
        <v>63.1667</v>
      </c>
      <c r="W60" s="356">
        <f>U60</f>
        <v>63.166700000000006</v>
      </c>
      <c r="X60" s="324">
        <f>[1]!sn_val(B60)</f>
        <v>1</v>
      </c>
      <c r="Y60" s="159">
        <v>8</v>
      </c>
      <c r="Z60" s="123">
        <f>S61</f>
        <v>19</v>
      </c>
      <c r="AC60" s="195"/>
      <c r="AF60" s="121"/>
      <c r="AG60" s="117"/>
      <c r="AH60" s="126"/>
      <c r="AI60" s="126"/>
      <c r="AJ60" s="126"/>
      <c r="AK60" s="126"/>
      <c r="AL60" s="126"/>
      <c r="AM60" s="126"/>
      <c r="AN60" s="126"/>
      <c r="AO60" s="126"/>
      <c r="AP60" s="126"/>
    </row>
    <row r="61" spans="1:42" s="123" customFormat="1" ht="17.25" customHeight="1">
      <c r="A61" s="330"/>
      <c r="B61" s="122"/>
      <c r="C61" s="306"/>
      <c r="E61" s="306"/>
      <c r="G61" s="317"/>
      <c r="H61" s="343" t="s">
        <v>66</v>
      </c>
      <c r="I61" s="346">
        <v>6.5</v>
      </c>
      <c r="J61" s="344">
        <v>6</v>
      </c>
      <c r="K61" s="344">
        <v>6.3</v>
      </c>
      <c r="L61" s="344">
        <v>6.2</v>
      </c>
      <c r="M61" s="344">
        <v>6.7</v>
      </c>
      <c r="N61" s="344"/>
      <c r="O61" s="344"/>
      <c r="P61" s="344"/>
      <c r="Q61" s="282"/>
      <c r="R61" s="347"/>
      <c r="S61" s="326">
        <f>ROUND((SUM(I61:Q61,-(MAX(I61:Q61)),-(MIN(I61:Q61)))/(JUDGES_COUNT-2))*__fr_e__*10,4)</f>
        <v>19</v>
      </c>
      <c r="V61" s="323"/>
      <c r="W61" s="328">
        <f>W60</f>
        <v>63.166700000000006</v>
      </c>
      <c r="X61" s="324">
        <f>X60</f>
        <v>1</v>
      </c>
      <c r="Y61" s="159"/>
      <c r="Z61" s="123">
        <f>Z60</f>
        <v>19</v>
      </c>
      <c r="AC61" s="195"/>
      <c r="AF61" s="121"/>
      <c r="AG61" s="117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1:42" s="123" customFormat="1" ht="17.25" customHeight="1">
      <c r="A62" s="330"/>
      <c r="B62" s="122"/>
      <c r="C62" s="306"/>
      <c r="E62" s="306"/>
      <c r="G62" s="317"/>
      <c r="H62" s="343" t="s">
        <v>12</v>
      </c>
      <c r="I62" s="346">
        <v>6.7</v>
      </c>
      <c r="J62" s="344">
        <v>6.8</v>
      </c>
      <c r="K62" s="344">
        <v>5.5</v>
      </c>
      <c r="L62" s="344">
        <v>6.3</v>
      </c>
      <c r="M62" s="344">
        <v>6.4</v>
      </c>
      <c r="N62" s="344"/>
      <c r="O62" s="344"/>
      <c r="P62" s="344"/>
      <c r="Q62" s="282"/>
      <c r="R62" s="347"/>
      <c r="S62" s="326">
        <f>ROUND((SUM(I62:Q62,-(MAX(I62:Q62)),-(MIN(I62:Q62)))/(JUDGES_COUNT-2))*__fr_ai__*10,4)</f>
        <v>25.8667</v>
      </c>
      <c r="V62" s="323"/>
      <c r="W62" s="328">
        <f>W60</f>
        <v>63.166700000000006</v>
      </c>
      <c r="X62" s="324">
        <f>X60</f>
        <v>1</v>
      </c>
      <c r="Y62" s="159"/>
      <c r="Z62" s="123">
        <f>Z60</f>
        <v>19</v>
      </c>
      <c r="AC62" s="195"/>
      <c r="AF62" s="121"/>
      <c r="AG62" s="117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1:42" s="123" customFormat="1" ht="17.25" customHeight="1">
      <c r="A63" s="330"/>
      <c r="B63" s="122"/>
      <c r="C63" s="306"/>
      <c r="E63" s="306"/>
      <c r="G63" s="317"/>
      <c r="H63" s="343" t="s">
        <v>64</v>
      </c>
      <c r="I63" s="346">
        <v>5.8</v>
      </c>
      <c r="J63" s="344">
        <v>6.2</v>
      </c>
      <c r="K63" s="344">
        <v>6</v>
      </c>
      <c r="L63" s="344">
        <v>6.3</v>
      </c>
      <c r="M63" s="344">
        <v>6.1</v>
      </c>
      <c r="N63" s="344"/>
      <c r="O63" s="344"/>
      <c r="P63" s="344"/>
      <c r="Q63" s="282"/>
      <c r="R63" s="347"/>
      <c r="S63" s="326">
        <f>ROUND((SUM(I63:Q63,-(MAX(I63:Q63)),-(MIN(I63:Q63)))/(JUDGES_COUNT-2))*__fr_d__*10,4)</f>
        <v>18.3</v>
      </c>
      <c r="V63" s="323"/>
      <c r="W63" s="328">
        <f>W60</f>
        <v>63.166700000000006</v>
      </c>
      <c r="X63" s="324">
        <f>X60</f>
        <v>1</v>
      </c>
      <c r="Y63" s="159"/>
      <c r="Z63" s="123">
        <f>Z60</f>
        <v>19</v>
      </c>
      <c r="AC63" s="195"/>
      <c r="AF63" s="121"/>
      <c r="AG63" s="117"/>
      <c r="AH63" s="126"/>
      <c r="AI63" s="126"/>
      <c r="AJ63" s="126"/>
      <c r="AK63" s="126"/>
      <c r="AL63" s="126"/>
      <c r="AM63" s="126"/>
      <c r="AN63" s="126"/>
      <c r="AO63" s="126"/>
      <c r="AP63" s="126"/>
    </row>
    <row r="64" spans="1:42" s="123" customFormat="1" ht="17.25" customHeight="1">
      <c r="A64" s="330"/>
      <c r="B64" s="122"/>
      <c r="C64" s="306"/>
      <c r="E64" s="306"/>
      <c r="G64" s="317"/>
      <c r="H64" s="320"/>
      <c r="I64" s="114"/>
      <c r="J64" s="306"/>
      <c r="K64" s="306"/>
      <c r="L64" s="306"/>
      <c r="M64" s="306"/>
      <c r="N64" s="317"/>
      <c r="O64" s="308"/>
      <c r="P64" s="307"/>
      <c r="V64" s="323"/>
      <c r="W64" s="328">
        <f>W60</f>
        <v>63.166700000000006</v>
      </c>
      <c r="X64" s="324">
        <f>X60</f>
        <v>1</v>
      </c>
      <c r="Y64" s="159"/>
      <c r="Z64" s="123">
        <f>Z60</f>
        <v>19</v>
      </c>
      <c r="AC64" s="195"/>
      <c r="AF64" s="121"/>
      <c r="AG64" s="117"/>
      <c r="AH64" s="126"/>
      <c r="AI64" s="126"/>
      <c r="AJ64" s="126"/>
      <c r="AK64" s="126"/>
      <c r="AL64" s="126"/>
      <c r="AM64" s="126"/>
      <c r="AN64" s="126"/>
      <c r="AO64" s="126"/>
      <c r="AP64" s="126"/>
    </row>
    <row r="65" spans="1:42" s="123" customFormat="1" ht="17.25" customHeight="1">
      <c r="A65" s="330"/>
      <c r="B65" s="122">
        <v>2</v>
      </c>
      <c r="C65" s="308" t="s">
        <v>141</v>
      </c>
      <c r="E65" s="306"/>
      <c r="G65" s="317" t="s">
        <v>146</v>
      </c>
      <c r="H65" s="320"/>
      <c r="I65" s="114" t="s">
        <v>152</v>
      </c>
      <c r="J65" s="306"/>
      <c r="N65" s="121"/>
      <c r="Q65" s="311"/>
      <c r="T65" s="205"/>
      <c r="U65" s="256">
        <f>SUM(S66:S68,T65)</f>
        <v>64.7667</v>
      </c>
      <c r="V65" s="257">
        <f>ROUND(U65*FREE_PART,4)</f>
        <v>64.7667</v>
      </c>
      <c r="W65" s="356">
        <f>U65</f>
        <v>64.7667</v>
      </c>
      <c r="X65" s="324">
        <f>[1]!sn_val(B65)</f>
        <v>2</v>
      </c>
      <c r="Y65" s="159">
        <v>6</v>
      </c>
      <c r="Z65" s="123">
        <f>S66</f>
        <v>18.9</v>
      </c>
      <c r="AC65" s="195"/>
      <c r="AF65" s="121"/>
      <c r="AG65" s="126"/>
      <c r="AH65" s="69"/>
      <c r="AI65" s="69"/>
      <c r="AJ65" s="69"/>
      <c r="AK65" s="69"/>
      <c r="AL65" s="69"/>
      <c r="AM65" s="69"/>
      <c r="AN65" s="69"/>
      <c r="AO65" s="69"/>
      <c r="AP65" s="69"/>
    </row>
    <row r="66" spans="1:42" s="123" customFormat="1" ht="17.25" customHeight="1">
      <c r="A66" s="330"/>
      <c r="B66" s="122"/>
      <c r="C66" s="308"/>
      <c r="E66" s="306"/>
      <c r="G66" s="317"/>
      <c r="H66" s="343" t="s">
        <v>66</v>
      </c>
      <c r="I66" s="346">
        <v>6</v>
      </c>
      <c r="J66" s="344">
        <v>6.5</v>
      </c>
      <c r="K66" s="282">
        <v>6</v>
      </c>
      <c r="L66" s="282">
        <v>6.4</v>
      </c>
      <c r="M66" s="282">
        <v>7</v>
      </c>
      <c r="N66" s="282"/>
      <c r="O66" s="282"/>
      <c r="P66" s="282"/>
      <c r="Q66" s="348"/>
      <c r="R66" s="347"/>
      <c r="S66" s="326">
        <f>ROUND((SUM(I66:Q66,-(MAX(I66:Q66)),-(MIN(I66:Q66)))/(JUDGES_COUNT-2))*__fr_e__*10,4)</f>
        <v>18.9</v>
      </c>
      <c r="V66" s="323"/>
      <c r="W66" s="328">
        <f>W65</f>
        <v>64.7667</v>
      </c>
      <c r="X66" s="324">
        <f>X65</f>
        <v>2</v>
      </c>
      <c r="Y66" s="159"/>
      <c r="Z66" s="123">
        <f>Z65</f>
        <v>18.9</v>
      </c>
      <c r="AC66" s="195"/>
      <c r="AF66" s="121"/>
      <c r="AG66" s="126"/>
      <c r="AH66" s="69"/>
      <c r="AI66" s="69"/>
      <c r="AJ66" s="69"/>
      <c r="AK66" s="69"/>
      <c r="AL66" s="69"/>
      <c r="AM66" s="69"/>
      <c r="AN66" s="69"/>
      <c r="AO66" s="69"/>
      <c r="AP66" s="69"/>
    </row>
    <row r="67" spans="1:42" s="123" customFormat="1" ht="17.25" customHeight="1">
      <c r="A67" s="330"/>
      <c r="B67" s="122"/>
      <c r="C67" s="308"/>
      <c r="E67" s="306"/>
      <c r="G67" s="317"/>
      <c r="H67" s="343" t="s">
        <v>12</v>
      </c>
      <c r="I67" s="346">
        <v>7.4</v>
      </c>
      <c r="J67" s="344">
        <v>6.9</v>
      </c>
      <c r="K67" s="282">
        <v>6.7</v>
      </c>
      <c r="L67" s="282">
        <v>5.8</v>
      </c>
      <c r="M67" s="282">
        <v>6.7</v>
      </c>
      <c r="N67" s="282"/>
      <c r="O67" s="282"/>
      <c r="P67" s="282"/>
      <c r="Q67" s="348"/>
      <c r="R67" s="347"/>
      <c r="S67" s="326">
        <f>ROUND((SUM(I67:Q67,-(MAX(I67:Q67)),-(MIN(I67:Q67)))/(JUDGES_COUNT-2))*__fr_ai__*10,4)</f>
        <v>27.0667</v>
      </c>
      <c r="V67" s="323"/>
      <c r="W67" s="328">
        <f>W65</f>
        <v>64.7667</v>
      </c>
      <c r="X67" s="324">
        <f>X65</f>
        <v>2</v>
      </c>
      <c r="Y67" s="159"/>
      <c r="Z67" s="123">
        <f>Z65</f>
        <v>18.9</v>
      </c>
      <c r="AC67" s="195"/>
      <c r="AF67" s="121"/>
      <c r="AG67" s="126"/>
      <c r="AH67" s="69"/>
      <c r="AI67" s="69"/>
      <c r="AJ67" s="69"/>
      <c r="AK67" s="69"/>
      <c r="AL67" s="69"/>
      <c r="AM67" s="69"/>
      <c r="AN67" s="69"/>
      <c r="AO67" s="69"/>
      <c r="AP67" s="69"/>
    </row>
    <row r="68" spans="1:42" s="123" customFormat="1" ht="17.25" customHeight="1">
      <c r="A68" s="330"/>
      <c r="B68" s="122"/>
      <c r="C68" s="308"/>
      <c r="E68" s="306"/>
      <c r="G68" s="317"/>
      <c r="H68" s="343" t="s">
        <v>64</v>
      </c>
      <c r="I68" s="346">
        <v>5.9</v>
      </c>
      <c r="J68" s="344">
        <v>6.6</v>
      </c>
      <c r="K68" s="282">
        <v>6.3</v>
      </c>
      <c r="L68" s="282">
        <v>6.5</v>
      </c>
      <c r="M68" s="282">
        <v>6</v>
      </c>
      <c r="N68" s="282"/>
      <c r="O68" s="282"/>
      <c r="P68" s="282"/>
      <c r="Q68" s="348"/>
      <c r="R68" s="347"/>
      <c r="S68" s="326">
        <f>ROUND((SUM(I68:Q68,-(MAX(I68:Q68)),-(MIN(I68:Q68)))/(JUDGES_COUNT-2))*__fr_d__*10,4)</f>
        <v>18.8</v>
      </c>
      <c r="V68" s="323"/>
      <c r="W68" s="328">
        <f>W65</f>
        <v>64.7667</v>
      </c>
      <c r="X68" s="324">
        <f>X65</f>
        <v>2</v>
      </c>
      <c r="Y68" s="159"/>
      <c r="Z68" s="123">
        <f>Z65</f>
        <v>18.9</v>
      </c>
      <c r="AC68" s="195"/>
      <c r="AF68" s="121"/>
      <c r="AG68" s="126"/>
      <c r="AH68" s="69"/>
      <c r="AI68" s="69"/>
      <c r="AJ68" s="69"/>
      <c r="AK68" s="69"/>
      <c r="AL68" s="69"/>
      <c r="AM68" s="69"/>
      <c r="AN68" s="69"/>
      <c r="AO68" s="69"/>
      <c r="AP68" s="69"/>
    </row>
    <row r="69" spans="1:42" s="123" customFormat="1" ht="17.25" customHeight="1">
      <c r="A69" s="330"/>
      <c r="B69" s="122"/>
      <c r="C69" s="308"/>
      <c r="E69" s="306"/>
      <c r="G69" s="317"/>
      <c r="H69" s="320"/>
      <c r="I69" s="114"/>
      <c r="J69" s="306"/>
      <c r="N69" s="121"/>
      <c r="Q69" s="311"/>
      <c r="V69" s="323"/>
      <c r="W69" s="328">
        <f>W65</f>
        <v>64.7667</v>
      </c>
      <c r="X69" s="324">
        <f>X65</f>
        <v>2</v>
      </c>
      <c r="Y69" s="159"/>
      <c r="Z69" s="123">
        <f>Z65</f>
        <v>18.9</v>
      </c>
      <c r="AC69" s="195"/>
      <c r="AF69" s="121"/>
      <c r="AG69" s="126"/>
      <c r="AH69" s="69"/>
      <c r="AI69" s="69"/>
      <c r="AJ69" s="69"/>
      <c r="AK69" s="69"/>
      <c r="AL69" s="69"/>
      <c r="AM69" s="69"/>
      <c r="AN69" s="69"/>
      <c r="AO69" s="69"/>
      <c r="AP69" s="69"/>
    </row>
    <row r="70" spans="1:42" s="123" customFormat="1" ht="17.25" customHeight="1">
      <c r="A70" s="330"/>
      <c r="B70" s="122">
        <v>3</v>
      </c>
      <c r="C70" s="308" t="s">
        <v>129</v>
      </c>
      <c r="E70" s="306"/>
      <c r="G70" s="317" t="s">
        <v>144</v>
      </c>
      <c r="H70" s="320"/>
      <c r="I70" s="114" t="s">
        <v>148</v>
      </c>
      <c r="K70" s="306"/>
      <c r="M70" s="306"/>
      <c r="N70" s="316"/>
      <c r="P70" s="306"/>
      <c r="Q70" s="309"/>
      <c r="T70" s="205"/>
      <c r="U70" s="256">
        <f>SUM(S71:S73,T70)</f>
        <v>63.066700000000004</v>
      </c>
      <c r="V70" s="257">
        <f>ROUND(U70*FREE_PART,4)</f>
        <v>63.0667</v>
      </c>
      <c r="W70" s="356">
        <f>U70</f>
        <v>63.066700000000004</v>
      </c>
      <c r="X70" s="324">
        <f>[1]!sn_val(B70)</f>
        <v>3</v>
      </c>
      <c r="Y70" s="159">
        <v>10</v>
      </c>
      <c r="Z70" s="123">
        <f>S71</f>
        <v>18.9</v>
      </c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30"/>
      <c r="B71" s="122"/>
      <c r="C71" s="308"/>
      <c r="E71" s="306"/>
      <c r="G71" s="317"/>
      <c r="H71" s="343" t="s">
        <v>66</v>
      </c>
      <c r="I71" s="346">
        <v>6.2</v>
      </c>
      <c r="J71" s="282">
        <v>6.7</v>
      </c>
      <c r="K71" s="344">
        <v>6.1</v>
      </c>
      <c r="L71" s="282">
        <v>6.6</v>
      </c>
      <c r="M71" s="344">
        <v>6.1</v>
      </c>
      <c r="N71" s="344"/>
      <c r="O71" s="282"/>
      <c r="P71" s="344"/>
      <c r="Q71" s="345"/>
      <c r="R71" s="347"/>
      <c r="S71" s="326">
        <f>ROUND((SUM(I71:Q71,-(MAX(I71:Q71)),-(MIN(I71:Q71)))/(JUDGES_COUNT-2))*__fr_e__*10,4)</f>
        <v>18.9</v>
      </c>
      <c r="V71" s="323"/>
      <c r="W71" s="328">
        <f>W70</f>
        <v>63.066700000000004</v>
      </c>
      <c r="X71" s="324">
        <f>X70</f>
        <v>3</v>
      </c>
      <c r="Y71" s="159"/>
      <c r="Z71" s="123">
        <f>Z70</f>
        <v>18.9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30"/>
      <c r="B72" s="122"/>
      <c r="C72" s="308"/>
      <c r="E72" s="306"/>
      <c r="G72" s="317"/>
      <c r="H72" s="343" t="s">
        <v>12</v>
      </c>
      <c r="I72" s="346">
        <v>6.3</v>
      </c>
      <c r="J72" s="282">
        <v>6.4</v>
      </c>
      <c r="K72" s="344">
        <v>6</v>
      </c>
      <c r="L72" s="282">
        <v>6.1</v>
      </c>
      <c r="M72" s="344">
        <v>6.5</v>
      </c>
      <c r="N72" s="344"/>
      <c r="O72" s="282"/>
      <c r="P72" s="344"/>
      <c r="Q72" s="345"/>
      <c r="R72" s="347"/>
      <c r="S72" s="326">
        <f>ROUND((SUM(I72:Q72,-(MAX(I72:Q72)),-(MIN(I72:Q72)))/(JUDGES_COUNT-2))*__fr_ai__*10,4)</f>
        <v>25.0667</v>
      </c>
      <c r="V72" s="323"/>
      <c r="W72" s="328">
        <f>W70</f>
        <v>63.066700000000004</v>
      </c>
      <c r="X72" s="324">
        <f>X70</f>
        <v>3</v>
      </c>
      <c r="Y72" s="159"/>
      <c r="Z72" s="123">
        <f>Z70</f>
        <v>18.9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30"/>
      <c r="B73" s="122"/>
      <c r="C73" s="308"/>
      <c r="E73" s="306"/>
      <c r="G73" s="317"/>
      <c r="H73" s="343" t="s">
        <v>64</v>
      </c>
      <c r="I73" s="346">
        <v>6</v>
      </c>
      <c r="J73" s="282">
        <v>6.3</v>
      </c>
      <c r="K73" s="344">
        <v>6.8</v>
      </c>
      <c r="L73" s="282">
        <v>6.3</v>
      </c>
      <c r="M73" s="344">
        <v>6.5</v>
      </c>
      <c r="N73" s="344"/>
      <c r="O73" s="282"/>
      <c r="P73" s="344"/>
      <c r="Q73" s="345"/>
      <c r="R73" s="347"/>
      <c r="S73" s="326">
        <f>ROUND((SUM(I73:Q73,-(MAX(I73:Q73)),-(MIN(I73:Q73)))/(JUDGES_COUNT-2))*__fr_d__*10,4)</f>
        <v>19.1</v>
      </c>
      <c r="V73" s="323"/>
      <c r="W73" s="328">
        <f>W70</f>
        <v>63.066700000000004</v>
      </c>
      <c r="X73" s="324">
        <f>X70</f>
        <v>3</v>
      </c>
      <c r="Y73" s="159"/>
      <c r="Z73" s="123">
        <f>Z70</f>
        <v>18.9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30"/>
      <c r="B74" s="122"/>
      <c r="C74" s="308"/>
      <c r="E74" s="306"/>
      <c r="G74" s="317"/>
      <c r="H74" s="320"/>
      <c r="I74" s="114"/>
      <c r="K74" s="306"/>
      <c r="M74" s="306"/>
      <c r="N74" s="316"/>
      <c r="P74" s="306"/>
      <c r="Q74" s="309"/>
      <c r="V74" s="323"/>
      <c r="W74" s="328">
        <f>W70</f>
        <v>63.066700000000004</v>
      </c>
      <c r="X74" s="324">
        <f>X70</f>
        <v>3</v>
      </c>
      <c r="Y74" s="159"/>
      <c r="Z74" s="123">
        <f>Z70</f>
        <v>18.9</v>
      </c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30"/>
      <c r="B75" s="122">
        <v>4</v>
      </c>
      <c r="C75" s="308" t="s">
        <v>132</v>
      </c>
      <c r="E75" s="306"/>
      <c r="G75" s="317" t="s">
        <v>143</v>
      </c>
      <c r="H75" s="320"/>
      <c r="I75" s="114" t="s">
        <v>149</v>
      </c>
      <c r="J75" s="306"/>
      <c r="K75" s="306"/>
      <c r="L75" s="308"/>
      <c r="M75" s="308"/>
      <c r="N75" s="317"/>
      <c r="O75" s="308"/>
      <c r="P75" s="307"/>
      <c r="Q75" s="309"/>
      <c r="T75" s="205"/>
      <c r="U75" s="256">
        <f>SUM(S76:S78,T75)</f>
        <v>70.33330000000001</v>
      </c>
      <c r="V75" s="257">
        <f>ROUND(U75*FREE_PART,4)</f>
        <v>70.3333</v>
      </c>
      <c r="W75" s="356">
        <f>U75</f>
        <v>70.33330000000001</v>
      </c>
      <c r="X75" s="324">
        <f>[1]!sn_val(B75)</f>
        <v>4</v>
      </c>
      <c r="Y75" s="159">
        <v>13</v>
      </c>
      <c r="Z75" s="123">
        <f>S76</f>
        <v>21.1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30"/>
      <c r="B76" s="122"/>
      <c r="C76" s="308"/>
      <c r="E76" s="306"/>
      <c r="G76" s="317"/>
      <c r="H76" s="343" t="s">
        <v>66</v>
      </c>
      <c r="I76" s="346">
        <v>7</v>
      </c>
      <c r="J76" s="344">
        <v>6.9</v>
      </c>
      <c r="K76" s="344">
        <v>6.8</v>
      </c>
      <c r="L76" s="344">
        <v>7.2</v>
      </c>
      <c r="M76" s="344">
        <v>7.2</v>
      </c>
      <c r="N76" s="344"/>
      <c r="O76" s="344"/>
      <c r="P76" s="344"/>
      <c r="Q76" s="345"/>
      <c r="R76" s="347"/>
      <c r="S76" s="326">
        <f>ROUND((SUM(I76:Q76,-(MAX(I76:Q76)),-(MIN(I76:Q76)))/(JUDGES_COUNT-2))*__fr_e__*10,4)</f>
        <v>21.1</v>
      </c>
      <c r="V76" s="323"/>
      <c r="W76" s="328">
        <f>W75</f>
        <v>70.33330000000001</v>
      </c>
      <c r="X76" s="324">
        <f>X75</f>
        <v>4</v>
      </c>
      <c r="Y76" s="159"/>
      <c r="Z76" s="123">
        <f>Z75</f>
        <v>21.1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30"/>
      <c r="B77" s="122"/>
      <c r="C77" s="308"/>
      <c r="E77" s="306"/>
      <c r="G77" s="317"/>
      <c r="H77" s="343" t="s">
        <v>12</v>
      </c>
      <c r="I77" s="346">
        <v>6.9</v>
      </c>
      <c r="J77" s="344">
        <v>7.3</v>
      </c>
      <c r="K77" s="344">
        <v>7</v>
      </c>
      <c r="L77" s="344">
        <v>7</v>
      </c>
      <c r="M77" s="344">
        <v>7.1</v>
      </c>
      <c r="N77" s="344"/>
      <c r="O77" s="344"/>
      <c r="P77" s="344"/>
      <c r="Q77" s="345"/>
      <c r="R77" s="347"/>
      <c r="S77" s="326">
        <f>ROUND((SUM(I77:Q77,-(MAX(I77:Q77)),-(MIN(I77:Q77)))/(JUDGES_COUNT-2))*__fr_ai__*10,4)</f>
        <v>28.1333</v>
      </c>
      <c r="V77" s="323"/>
      <c r="W77" s="328">
        <f>W75</f>
        <v>70.33330000000001</v>
      </c>
      <c r="X77" s="324">
        <f>X75</f>
        <v>4</v>
      </c>
      <c r="Y77" s="159"/>
      <c r="Z77" s="123">
        <f>Z75</f>
        <v>21.1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30"/>
      <c r="B78" s="122"/>
      <c r="C78" s="308"/>
      <c r="E78" s="306"/>
      <c r="G78" s="317"/>
      <c r="H78" s="343" t="s">
        <v>64</v>
      </c>
      <c r="I78" s="346">
        <v>7.2</v>
      </c>
      <c r="J78" s="344">
        <v>6.8</v>
      </c>
      <c r="K78" s="344">
        <v>7</v>
      </c>
      <c r="L78" s="344">
        <v>6.9</v>
      </c>
      <c r="M78" s="344">
        <v>7.3</v>
      </c>
      <c r="N78" s="344"/>
      <c r="O78" s="344"/>
      <c r="P78" s="344"/>
      <c r="Q78" s="345"/>
      <c r="R78" s="347"/>
      <c r="S78" s="326">
        <f>ROUND((SUM(I78:Q78,-(MAX(I78:Q78)),-(MIN(I78:Q78)))/(JUDGES_COUNT-2))*__fr_d__*10,4)</f>
        <v>21.1</v>
      </c>
      <c r="V78" s="323"/>
      <c r="W78" s="328">
        <f>W75</f>
        <v>70.33330000000001</v>
      </c>
      <c r="X78" s="324">
        <f>X75</f>
        <v>4</v>
      </c>
      <c r="Y78" s="159"/>
      <c r="Z78" s="123">
        <f>Z75</f>
        <v>21.1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30"/>
      <c r="B79" s="122"/>
      <c r="C79" s="308"/>
      <c r="E79" s="306"/>
      <c r="G79" s="317"/>
      <c r="H79" s="320"/>
      <c r="I79" s="114"/>
      <c r="J79" s="306"/>
      <c r="K79" s="306"/>
      <c r="L79" s="308"/>
      <c r="M79" s="308"/>
      <c r="N79" s="317"/>
      <c r="O79" s="308"/>
      <c r="P79" s="307"/>
      <c r="Q79" s="309"/>
      <c r="V79" s="323"/>
      <c r="W79" s="328">
        <f>W75</f>
        <v>70.33330000000001</v>
      </c>
      <c r="X79" s="324">
        <f>X75</f>
        <v>4</v>
      </c>
      <c r="Y79" s="159"/>
      <c r="Z79" s="123">
        <f>Z75</f>
        <v>21.1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30"/>
      <c r="B80" s="122">
        <v>5</v>
      </c>
      <c r="C80" s="310" t="s">
        <v>139</v>
      </c>
      <c r="E80" s="306"/>
      <c r="G80" s="317" t="s">
        <v>143</v>
      </c>
      <c r="H80" s="320"/>
      <c r="I80" s="114" t="s">
        <v>148</v>
      </c>
      <c r="K80" s="306"/>
      <c r="M80" s="306"/>
      <c r="N80" s="316"/>
      <c r="P80" s="306"/>
      <c r="Q80" s="311"/>
      <c r="T80" s="205"/>
      <c r="U80" s="256">
        <f>SUM(S81:S83,T80)</f>
        <v>58.5667</v>
      </c>
      <c r="V80" s="257">
        <f>ROUND(U80*FREE_PART,4)</f>
        <v>58.5667</v>
      </c>
      <c r="W80" s="356">
        <f>U80</f>
        <v>58.5667</v>
      </c>
      <c r="X80" s="324">
        <f>[1]!sn_val(B80)</f>
        <v>5</v>
      </c>
      <c r="Y80" s="159">
        <v>3</v>
      </c>
      <c r="Z80" s="123">
        <f>S81</f>
        <v>17.9</v>
      </c>
      <c r="AC80" s="195"/>
      <c r="AF80" s="121"/>
      <c r="AG80" s="5"/>
      <c r="AH80" s="69"/>
      <c r="AI80" s="69"/>
      <c r="AJ80" s="69"/>
      <c r="AK80" s="69"/>
      <c r="AL80" s="69"/>
      <c r="AM80" s="69"/>
      <c r="AN80" s="69"/>
      <c r="AO80" s="69"/>
      <c r="AP80" s="69"/>
    </row>
    <row r="81" spans="1:42" s="123" customFormat="1" ht="17.25" customHeight="1">
      <c r="A81" s="330"/>
      <c r="B81" s="122"/>
      <c r="C81" s="310"/>
      <c r="E81" s="306"/>
      <c r="G81" s="317"/>
      <c r="H81" s="343" t="s">
        <v>66</v>
      </c>
      <c r="I81" s="346">
        <v>6.2</v>
      </c>
      <c r="J81" s="282">
        <v>5.9</v>
      </c>
      <c r="K81" s="344">
        <v>5.7</v>
      </c>
      <c r="L81" s="282">
        <v>6.4</v>
      </c>
      <c r="M81" s="344">
        <v>5.8</v>
      </c>
      <c r="N81" s="344"/>
      <c r="O81" s="282"/>
      <c r="P81" s="344"/>
      <c r="Q81" s="348"/>
      <c r="R81" s="347"/>
      <c r="S81" s="326">
        <f>ROUND((SUM(I81:Q81,-(MAX(I81:Q81)),-(MIN(I81:Q81)))/(JUDGES_COUNT-2))*__fr_e__*10,4)</f>
        <v>17.9</v>
      </c>
      <c r="V81" s="323"/>
      <c r="W81" s="328">
        <f>W80</f>
        <v>58.5667</v>
      </c>
      <c r="X81" s="324">
        <f>X80</f>
        <v>5</v>
      </c>
      <c r="Y81" s="159"/>
      <c r="Z81" s="123">
        <f>Z80</f>
        <v>17.9</v>
      </c>
      <c r="AC81" s="195"/>
      <c r="AF81" s="121"/>
      <c r="AG81" s="5"/>
      <c r="AH81" s="69"/>
      <c r="AI81" s="69"/>
      <c r="AJ81" s="69"/>
      <c r="AK81" s="69"/>
      <c r="AL81" s="69"/>
      <c r="AM81" s="69"/>
      <c r="AN81" s="69"/>
      <c r="AO81" s="69"/>
      <c r="AP81" s="69"/>
    </row>
    <row r="82" spans="1:42" s="123" customFormat="1" ht="17.25" customHeight="1">
      <c r="A82" s="330"/>
      <c r="B82" s="122"/>
      <c r="C82" s="310"/>
      <c r="E82" s="306"/>
      <c r="G82" s="317"/>
      <c r="H82" s="343" t="s">
        <v>12</v>
      </c>
      <c r="I82" s="346">
        <v>5.2</v>
      </c>
      <c r="J82" s="282">
        <v>5.9</v>
      </c>
      <c r="K82" s="344">
        <v>6.5</v>
      </c>
      <c r="L82" s="282">
        <v>5.6</v>
      </c>
      <c r="M82" s="344">
        <v>6.4</v>
      </c>
      <c r="N82" s="344"/>
      <c r="O82" s="282"/>
      <c r="P82" s="344"/>
      <c r="Q82" s="348"/>
      <c r="R82" s="347"/>
      <c r="S82" s="326">
        <f>ROUND((SUM(I82:Q82,-(MAX(I82:Q82)),-(MIN(I82:Q82)))/(JUDGES_COUNT-2))*__fr_ai__*10,4)</f>
        <v>23.8667</v>
      </c>
      <c r="V82" s="323"/>
      <c r="W82" s="328">
        <f>W80</f>
        <v>58.5667</v>
      </c>
      <c r="X82" s="324">
        <f>X80</f>
        <v>5</v>
      </c>
      <c r="Y82" s="159"/>
      <c r="Z82" s="123">
        <f>Z80</f>
        <v>17.9</v>
      </c>
      <c r="AC82" s="195"/>
      <c r="AF82" s="121"/>
      <c r="AG82" s="5"/>
      <c r="AH82" s="69"/>
      <c r="AI82" s="69"/>
      <c r="AJ82" s="69"/>
      <c r="AK82" s="69"/>
      <c r="AL82" s="69"/>
      <c r="AM82" s="69"/>
      <c r="AN82" s="69"/>
      <c r="AO82" s="69"/>
      <c r="AP82" s="69"/>
    </row>
    <row r="83" spans="1:42" s="123" customFormat="1" ht="17.25" customHeight="1">
      <c r="A83" s="330"/>
      <c r="B83" s="122"/>
      <c r="C83" s="310"/>
      <c r="E83" s="306"/>
      <c r="G83" s="317"/>
      <c r="H83" s="343" t="s">
        <v>64</v>
      </c>
      <c r="I83" s="346">
        <v>5</v>
      </c>
      <c r="J83" s="282">
        <v>6</v>
      </c>
      <c r="K83" s="344">
        <v>5.5</v>
      </c>
      <c r="L83" s="282">
        <v>5.6</v>
      </c>
      <c r="M83" s="344">
        <v>5.7</v>
      </c>
      <c r="N83" s="344"/>
      <c r="O83" s="282"/>
      <c r="P83" s="344"/>
      <c r="Q83" s="348"/>
      <c r="R83" s="347"/>
      <c r="S83" s="326">
        <f>ROUND((SUM(I83:Q83,-(MAX(I83:Q83)),-(MIN(I83:Q83)))/(JUDGES_COUNT-2))*__fr_d__*10,4)</f>
        <v>16.8</v>
      </c>
      <c r="V83" s="323"/>
      <c r="W83" s="328">
        <f>W80</f>
        <v>58.5667</v>
      </c>
      <c r="X83" s="324">
        <f>X80</f>
        <v>5</v>
      </c>
      <c r="Y83" s="159"/>
      <c r="Z83" s="123">
        <f>Z80</f>
        <v>17.9</v>
      </c>
      <c r="AC83" s="195"/>
      <c r="AF83" s="121"/>
      <c r="AG83" s="5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1:42" s="123" customFormat="1" ht="17.25" customHeight="1">
      <c r="A84" s="330"/>
      <c r="B84" s="122"/>
      <c r="C84" s="310"/>
      <c r="E84" s="306"/>
      <c r="G84" s="317"/>
      <c r="H84" s="320"/>
      <c r="I84" s="114"/>
      <c r="K84" s="306"/>
      <c r="M84" s="306"/>
      <c r="N84" s="316"/>
      <c r="P84" s="306"/>
      <c r="Q84" s="311"/>
      <c r="V84" s="323"/>
      <c r="W84" s="328">
        <f>W80</f>
        <v>58.5667</v>
      </c>
      <c r="X84" s="324">
        <f>X80</f>
        <v>5</v>
      </c>
      <c r="Y84" s="159"/>
      <c r="Z84" s="123">
        <f>Z80</f>
        <v>17.9</v>
      </c>
      <c r="AC84" s="195"/>
      <c r="AF84" s="121"/>
      <c r="AG84" s="5"/>
      <c r="AH84" s="69"/>
      <c r="AI84" s="69"/>
      <c r="AJ84" s="69"/>
      <c r="AK84" s="69"/>
      <c r="AL84" s="69"/>
      <c r="AM84" s="69"/>
      <c r="AN84" s="69"/>
      <c r="AO84" s="69"/>
      <c r="AP84" s="69"/>
    </row>
    <row r="85" spans="1:42" s="123" customFormat="1" ht="17.25" customHeight="1">
      <c r="A85" s="330"/>
      <c r="B85" s="122">
        <v>6</v>
      </c>
      <c r="C85" s="308" t="s">
        <v>142</v>
      </c>
      <c r="E85" s="306"/>
      <c r="G85" s="317" t="s">
        <v>146</v>
      </c>
      <c r="H85" s="320"/>
      <c r="I85" s="114" t="s">
        <v>152</v>
      </c>
      <c r="J85" s="306"/>
      <c r="N85" s="121"/>
      <c r="Q85" s="311"/>
      <c r="T85" s="205"/>
      <c r="U85" s="256">
        <f>SUM(S86:S88,T85)</f>
        <v>63.9</v>
      </c>
      <c r="V85" s="257">
        <f>ROUND(U85*FREE_PART,4)</f>
        <v>63.9</v>
      </c>
      <c r="W85" s="356">
        <f>U85</f>
        <v>63.9</v>
      </c>
      <c r="X85" s="324">
        <f>[1]!sn_val(B85)</f>
        <v>6</v>
      </c>
      <c r="Y85" s="159">
        <v>7</v>
      </c>
      <c r="Z85" s="123">
        <f>S86</f>
        <v>19.2</v>
      </c>
      <c r="AC85" s="195"/>
      <c r="AF85" s="121"/>
      <c r="AG85" s="126"/>
      <c r="AH85" s="69"/>
      <c r="AI85" s="69"/>
      <c r="AJ85" s="69"/>
      <c r="AK85" s="69"/>
      <c r="AL85" s="69"/>
      <c r="AM85" s="69"/>
      <c r="AN85" s="69"/>
      <c r="AO85" s="69"/>
      <c r="AP85" s="69"/>
    </row>
    <row r="86" spans="1:42" s="123" customFormat="1" ht="17.25" customHeight="1">
      <c r="A86" s="330"/>
      <c r="B86" s="122"/>
      <c r="C86" s="308"/>
      <c r="E86" s="306"/>
      <c r="G86" s="317"/>
      <c r="H86" s="343" t="s">
        <v>66</v>
      </c>
      <c r="I86" s="346">
        <v>6.1</v>
      </c>
      <c r="J86" s="344">
        <v>6.2</v>
      </c>
      <c r="K86" s="282">
        <v>6.4</v>
      </c>
      <c r="L86" s="282">
        <v>6.6</v>
      </c>
      <c r="M86" s="282">
        <v>6.7</v>
      </c>
      <c r="N86" s="282"/>
      <c r="O86" s="282"/>
      <c r="P86" s="282"/>
      <c r="Q86" s="348"/>
      <c r="R86" s="347"/>
      <c r="S86" s="326">
        <f>ROUND((SUM(I86:Q86,-(MAX(I86:Q86)),-(MIN(I86:Q86)))/(JUDGES_COUNT-2))*__fr_e__*10,4)</f>
        <v>19.2</v>
      </c>
      <c r="V86" s="323"/>
      <c r="W86" s="328">
        <f>W85</f>
        <v>63.9</v>
      </c>
      <c r="X86" s="324">
        <f>X85</f>
        <v>6</v>
      </c>
      <c r="Y86" s="159"/>
      <c r="Z86" s="123">
        <f>Z85</f>
        <v>19.2</v>
      </c>
      <c r="AC86" s="195"/>
      <c r="AF86" s="121"/>
      <c r="AG86" s="126"/>
      <c r="AH86" s="69"/>
      <c r="AI86" s="69"/>
      <c r="AJ86" s="69"/>
      <c r="AK86" s="69"/>
      <c r="AL86" s="69"/>
      <c r="AM86" s="69"/>
      <c r="AN86" s="69"/>
      <c r="AO86" s="69"/>
      <c r="AP86" s="69"/>
    </row>
    <row r="87" spans="1:42" s="123" customFormat="1" ht="17.25" customHeight="1">
      <c r="A87" s="330"/>
      <c r="B87" s="122"/>
      <c r="C87" s="308"/>
      <c r="E87" s="306"/>
      <c r="G87" s="317"/>
      <c r="H87" s="343" t="s">
        <v>12</v>
      </c>
      <c r="I87" s="346">
        <v>5.6</v>
      </c>
      <c r="J87" s="344">
        <v>6.7</v>
      </c>
      <c r="K87" s="282">
        <v>6.5</v>
      </c>
      <c r="L87" s="282">
        <v>6.1</v>
      </c>
      <c r="M87" s="282">
        <v>6.6</v>
      </c>
      <c r="N87" s="282"/>
      <c r="O87" s="282"/>
      <c r="P87" s="282"/>
      <c r="Q87" s="348"/>
      <c r="R87" s="347"/>
      <c r="S87" s="326">
        <f>ROUND((SUM(I87:Q87,-(MAX(I87:Q87)),-(MIN(I87:Q87)))/(JUDGES_COUNT-2))*__fr_ai__*10,4)</f>
        <v>25.6</v>
      </c>
      <c r="V87" s="323"/>
      <c r="W87" s="328">
        <f>W85</f>
        <v>63.9</v>
      </c>
      <c r="X87" s="324">
        <f>X85</f>
        <v>6</v>
      </c>
      <c r="Y87" s="159"/>
      <c r="Z87" s="123">
        <f>Z85</f>
        <v>19.2</v>
      </c>
      <c r="AC87" s="195"/>
      <c r="AF87" s="121"/>
      <c r="AG87" s="126"/>
      <c r="AH87" s="69"/>
      <c r="AI87" s="69"/>
      <c r="AJ87" s="69"/>
      <c r="AK87" s="69"/>
      <c r="AL87" s="69"/>
      <c r="AM87" s="69"/>
      <c r="AN87" s="69"/>
      <c r="AO87" s="69"/>
      <c r="AP87" s="69"/>
    </row>
    <row r="88" spans="1:42" s="123" customFormat="1" ht="17.25" customHeight="1">
      <c r="A88" s="330"/>
      <c r="B88" s="122"/>
      <c r="C88" s="308"/>
      <c r="E88" s="306"/>
      <c r="G88" s="317"/>
      <c r="H88" s="343" t="s">
        <v>64</v>
      </c>
      <c r="I88" s="346">
        <v>6.1</v>
      </c>
      <c r="J88" s="344">
        <v>6.4</v>
      </c>
      <c r="K88" s="282">
        <v>7.1</v>
      </c>
      <c r="L88" s="282">
        <v>6.4</v>
      </c>
      <c r="M88" s="282">
        <v>6.3</v>
      </c>
      <c r="N88" s="282"/>
      <c r="O88" s="282"/>
      <c r="P88" s="282"/>
      <c r="Q88" s="348"/>
      <c r="R88" s="347"/>
      <c r="S88" s="326">
        <f>ROUND((SUM(I88:Q88,-(MAX(I88:Q88)),-(MIN(I88:Q88)))/(JUDGES_COUNT-2))*__fr_d__*10,4)</f>
        <v>19.1</v>
      </c>
      <c r="V88" s="323"/>
      <c r="W88" s="328">
        <f>W85</f>
        <v>63.9</v>
      </c>
      <c r="X88" s="324">
        <f>X85</f>
        <v>6</v>
      </c>
      <c r="Y88" s="159"/>
      <c r="Z88" s="123">
        <f>Z85</f>
        <v>19.2</v>
      </c>
      <c r="AC88" s="195"/>
      <c r="AF88" s="121"/>
      <c r="AG88" s="126"/>
      <c r="AH88" s="69"/>
      <c r="AI88" s="69"/>
      <c r="AJ88" s="69"/>
      <c r="AK88" s="69"/>
      <c r="AL88" s="69"/>
      <c r="AM88" s="69"/>
      <c r="AN88" s="69"/>
      <c r="AO88" s="69"/>
      <c r="AP88" s="69"/>
    </row>
    <row r="89" spans="1:42" s="123" customFormat="1" ht="17.25" customHeight="1">
      <c r="A89" s="330"/>
      <c r="B89" s="122"/>
      <c r="C89" s="308"/>
      <c r="E89" s="306"/>
      <c r="G89" s="317"/>
      <c r="H89" s="320"/>
      <c r="I89" s="114"/>
      <c r="J89" s="306"/>
      <c r="N89" s="121"/>
      <c r="Q89" s="311"/>
      <c r="V89" s="323"/>
      <c r="W89" s="328">
        <f>W85</f>
        <v>63.9</v>
      </c>
      <c r="X89" s="324">
        <f>X85</f>
        <v>6</v>
      </c>
      <c r="Y89" s="159"/>
      <c r="Z89" s="123">
        <f>Z85</f>
        <v>19.2</v>
      </c>
      <c r="AC89" s="195"/>
      <c r="AF89" s="121"/>
      <c r="AG89" s="126"/>
      <c r="AH89" s="69"/>
      <c r="AI89" s="69"/>
      <c r="AJ89" s="69"/>
      <c r="AK89" s="69"/>
      <c r="AL89" s="69"/>
      <c r="AM89" s="69"/>
      <c r="AN89" s="69"/>
      <c r="AO89" s="69"/>
      <c r="AP89" s="69"/>
    </row>
    <row r="90" spans="1:42" s="123" customFormat="1" ht="17.25" customHeight="1">
      <c r="A90" s="330"/>
      <c r="B90" s="122">
        <v>7</v>
      </c>
      <c r="C90" s="308" t="s">
        <v>134</v>
      </c>
      <c r="D90" s="306"/>
      <c r="E90" s="306"/>
      <c r="F90" s="306"/>
      <c r="G90" s="317" t="s">
        <v>146</v>
      </c>
      <c r="H90" s="321"/>
      <c r="I90" s="114" t="s">
        <v>150</v>
      </c>
      <c r="J90" s="310"/>
      <c r="N90" s="121"/>
      <c r="P90" s="307"/>
      <c r="Q90" s="309"/>
      <c r="T90" s="205"/>
      <c r="U90" s="256">
        <f>SUM(S91:S93,T90)</f>
        <v>77.5</v>
      </c>
      <c r="V90" s="257">
        <f>ROUND(U90*FREE_PART,4)</f>
        <v>77.5</v>
      </c>
      <c r="W90" s="356">
        <f>U90</f>
        <v>77.5</v>
      </c>
      <c r="X90" s="324">
        <f>[1]!sn_val(B90)</f>
        <v>7</v>
      </c>
      <c r="Y90" s="159">
        <v>15</v>
      </c>
      <c r="Z90" s="123">
        <f>S91</f>
        <v>22.7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30"/>
      <c r="B91" s="122"/>
      <c r="C91" s="308"/>
      <c r="D91" s="306"/>
      <c r="E91" s="306"/>
      <c r="F91" s="306"/>
      <c r="G91" s="317"/>
      <c r="H91" s="349" t="s">
        <v>66</v>
      </c>
      <c r="I91" s="346">
        <v>8</v>
      </c>
      <c r="J91" s="345">
        <v>7.5</v>
      </c>
      <c r="K91" s="282">
        <v>7.5</v>
      </c>
      <c r="L91" s="282">
        <v>7.7</v>
      </c>
      <c r="M91" s="282">
        <v>7.5</v>
      </c>
      <c r="N91" s="282"/>
      <c r="O91" s="282"/>
      <c r="P91" s="344"/>
      <c r="Q91" s="345"/>
      <c r="R91" s="347"/>
      <c r="S91" s="326">
        <f>ROUND((SUM(I91:Q91,-(MAX(I91:Q91)),-(MIN(I91:Q91)))/(JUDGES_COUNT-2))*__fr_e__*10,4)</f>
        <v>22.7</v>
      </c>
      <c r="V91" s="323"/>
      <c r="W91" s="328">
        <f>W90</f>
        <v>77.5</v>
      </c>
      <c r="X91" s="324">
        <f>X90</f>
        <v>7</v>
      </c>
      <c r="Y91" s="159"/>
      <c r="Z91" s="123">
        <f>Z90</f>
        <v>22.7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30"/>
      <c r="B92" s="122"/>
      <c r="C92" s="308"/>
      <c r="D92" s="306"/>
      <c r="E92" s="306"/>
      <c r="F92" s="306"/>
      <c r="G92" s="317"/>
      <c r="H92" s="349" t="s">
        <v>12</v>
      </c>
      <c r="I92" s="346">
        <v>7.9</v>
      </c>
      <c r="J92" s="345">
        <v>8.4</v>
      </c>
      <c r="K92" s="282">
        <v>8</v>
      </c>
      <c r="L92" s="282">
        <v>7.6</v>
      </c>
      <c r="M92" s="282">
        <v>7.8</v>
      </c>
      <c r="N92" s="282"/>
      <c r="O92" s="282"/>
      <c r="P92" s="344"/>
      <c r="Q92" s="345"/>
      <c r="R92" s="347"/>
      <c r="S92" s="326">
        <f>ROUND((SUM(I92:Q92,-(MAX(I92:Q92)),-(MIN(I92:Q92)))/(JUDGES_COUNT-2))*__fr_ai__*10,4)</f>
        <v>31.6</v>
      </c>
      <c r="V92" s="323"/>
      <c r="W92" s="328">
        <f>W90</f>
        <v>77.5</v>
      </c>
      <c r="X92" s="324">
        <f>X90</f>
        <v>7</v>
      </c>
      <c r="Y92" s="159"/>
      <c r="Z92" s="123">
        <f>Z90</f>
        <v>22.7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30"/>
      <c r="B93" s="122"/>
      <c r="C93" s="308"/>
      <c r="D93" s="306"/>
      <c r="E93" s="306"/>
      <c r="F93" s="306"/>
      <c r="G93" s="317"/>
      <c r="H93" s="349" t="s">
        <v>64</v>
      </c>
      <c r="I93" s="346">
        <v>8.1</v>
      </c>
      <c r="J93" s="345">
        <v>7.7</v>
      </c>
      <c r="K93" s="282">
        <v>7.7</v>
      </c>
      <c r="L93" s="282">
        <v>7.3</v>
      </c>
      <c r="M93" s="282">
        <v>7.8</v>
      </c>
      <c r="N93" s="282"/>
      <c r="O93" s="282"/>
      <c r="P93" s="344"/>
      <c r="Q93" s="345"/>
      <c r="R93" s="347"/>
      <c r="S93" s="326">
        <f>ROUND((SUM(I93:Q93,-(MAX(I93:Q93)),-(MIN(I93:Q93)))/(JUDGES_COUNT-2))*__fr_d__*10,4)</f>
        <v>23.2</v>
      </c>
      <c r="V93" s="323"/>
      <c r="W93" s="328">
        <f>W90</f>
        <v>77.5</v>
      </c>
      <c r="X93" s="324">
        <f>X90</f>
        <v>7</v>
      </c>
      <c r="Y93" s="159"/>
      <c r="Z93" s="123">
        <f>Z90</f>
        <v>22.7</v>
      </c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30"/>
      <c r="B94" s="122"/>
      <c r="C94" s="308"/>
      <c r="D94" s="306"/>
      <c r="E94" s="306"/>
      <c r="F94" s="306"/>
      <c r="G94" s="317"/>
      <c r="H94" s="321"/>
      <c r="I94" s="114"/>
      <c r="J94" s="310"/>
      <c r="N94" s="121"/>
      <c r="P94" s="307"/>
      <c r="Q94" s="309"/>
      <c r="V94" s="323"/>
      <c r="W94" s="328">
        <f>W90</f>
        <v>77.5</v>
      </c>
      <c r="X94" s="324">
        <f>X90</f>
        <v>7</v>
      </c>
      <c r="Y94" s="159"/>
      <c r="Z94" s="123">
        <f>Z90</f>
        <v>22.7</v>
      </c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30"/>
      <c r="B95" s="122">
        <v>8</v>
      </c>
      <c r="C95" s="308" t="s">
        <v>133</v>
      </c>
      <c r="E95" s="306"/>
      <c r="G95" s="317" t="s">
        <v>144</v>
      </c>
      <c r="H95" s="320"/>
      <c r="I95" s="114" t="s">
        <v>149</v>
      </c>
      <c r="J95" s="306"/>
      <c r="K95" s="306"/>
      <c r="L95" s="306"/>
      <c r="M95" s="306"/>
      <c r="N95" s="317"/>
      <c r="O95" s="308"/>
      <c r="P95" s="307"/>
      <c r="Q95" s="309"/>
      <c r="T95" s="205"/>
      <c r="U95" s="256">
        <f>SUM(S96:S98,T95)</f>
        <v>71.19999999999999</v>
      </c>
      <c r="V95" s="257">
        <f>ROUND(U95*FREE_PART,4)</f>
        <v>71.2</v>
      </c>
      <c r="W95" s="356">
        <f>U95</f>
        <v>71.19999999999999</v>
      </c>
      <c r="X95" s="324">
        <f>[1]!sn_val(B95)</f>
        <v>8</v>
      </c>
      <c r="Y95" s="159">
        <v>14</v>
      </c>
      <c r="Z95" s="123">
        <f>S96</f>
        <v>21.2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30"/>
      <c r="B96" s="122"/>
      <c r="C96" s="308"/>
      <c r="E96" s="306"/>
      <c r="G96" s="317"/>
      <c r="H96" s="343" t="s">
        <v>66</v>
      </c>
      <c r="I96" s="346">
        <v>6.7</v>
      </c>
      <c r="J96" s="344">
        <v>7.1</v>
      </c>
      <c r="K96" s="344">
        <v>7</v>
      </c>
      <c r="L96" s="344">
        <v>7.5</v>
      </c>
      <c r="M96" s="344">
        <v>7.1</v>
      </c>
      <c r="N96" s="344"/>
      <c r="O96" s="344"/>
      <c r="P96" s="344"/>
      <c r="Q96" s="345"/>
      <c r="R96" s="347"/>
      <c r="S96" s="326">
        <f>ROUND((SUM(I96:Q96,-(MAX(I96:Q96)),-(MIN(I96:Q96)))/(JUDGES_COUNT-2))*__fr_e__*10,4)</f>
        <v>21.2</v>
      </c>
      <c r="V96" s="323"/>
      <c r="W96" s="328">
        <f>W95</f>
        <v>71.19999999999999</v>
      </c>
      <c r="X96" s="324">
        <f>X95</f>
        <v>8</v>
      </c>
      <c r="Y96" s="159"/>
      <c r="Z96" s="123">
        <f>Z95</f>
        <v>21.2</v>
      </c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30"/>
      <c r="B97" s="122"/>
      <c r="C97" s="308"/>
      <c r="E97" s="306"/>
      <c r="G97" s="317"/>
      <c r="H97" s="343" t="s">
        <v>12</v>
      </c>
      <c r="I97" s="346">
        <v>7</v>
      </c>
      <c r="J97" s="344">
        <v>7.1</v>
      </c>
      <c r="K97" s="344">
        <v>7.6</v>
      </c>
      <c r="L97" s="344">
        <v>6.9</v>
      </c>
      <c r="M97" s="344">
        <v>7.2</v>
      </c>
      <c r="N97" s="344"/>
      <c r="O97" s="344"/>
      <c r="P97" s="344"/>
      <c r="Q97" s="345"/>
      <c r="R97" s="347"/>
      <c r="S97" s="326">
        <f>ROUND((SUM(I97:Q97,-(MAX(I97:Q97)),-(MIN(I97:Q97)))/(JUDGES_COUNT-2))*__fr_ai__*10,4)</f>
        <v>28.4</v>
      </c>
      <c r="V97" s="323"/>
      <c r="W97" s="328">
        <f>W95</f>
        <v>71.19999999999999</v>
      </c>
      <c r="X97" s="324">
        <f>X95</f>
        <v>8</v>
      </c>
      <c r="Y97" s="159"/>
      <c r="Z97" s="123">
        <f>Z95</f>
        <v>21.2</v>
      </c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30"/>
      <c r="B98" s="122"/>
      <c r="C98" s="308"/>
      <c r="E98" s="306"/>
      <c r="G98" s="317"/>
      <c r="H98" s="343" t="s">
        <v>64</v>
      </c>
      <c r="I98" s="346">
        <v>7.7</v>
      </c>
      <c r="J98" s="344">
        <v>7.1</v>
      </c>
      <c r="K98" s="344">
        <v>7.2</v>
      </c>
      <c r="L98" s="344">
        <v>6.9</v>
      </c>
      <c r="M98" s="344">
        <v>7.3</v>
      </c>
      <c r="N98" s="344"/>
      <c r="O98" s="344"/>
      <c r="P98" s="344"/>
      <c r="Q98" s="345"/>
      <c r="R98" s="347"/>
      <c r="S98" s="326">
        <f>ROUND((SUM(I98:Q98,-(MAX(I98:Q98)),-(MIN(I98:Q98)))/(JUDGES_COUNT-2))*__fr_d__*10,4)</f>
        <v>21.6</v>
      </c>
      <c r="V98" s="323"/>
      <c r="W98" s="328">
        <f>W95</f>
        <v>71.19999999999999</v>
      </c>
      <c r="X98" s="324">
        <f>X95</f>
        <v>8</v>
      </c>
      <c r="Y98" s="159"/>
      <c r="Z98" s="123">
        <f>Z95</f>
        <v>21.2</v>
      </c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30"/>
      <c r="B99" s="122"/>
      <c r="C99" s="308"/>
      <c r="E99" s="306"/>
      <c r="G99" s="317"/>
      <c r="H99" s="320"/>
      <c r="I99" s="114"/>
      <c r="J99" s="306"/>
      <c r="K99" s="306"/>
      <c r="L99" s="306"/>
      <c r="M99" s="306"/>
      <c r="N99" s="317"/>
      <c r="O99" s="308"/>
      <c r="P99" s="307"/>
      <c r="Q99" s="309"/>
      <c r="V99" s="323"/>
      <c r="W99" s="328">
        <f>W95</f>
        <v>71.19999999999999</v>
      </c>
      <c r="X99" s="324">
        <f>X95</f>
        <v>8</v>
      </c>
      <c r="Y99" s="159"/>
      <c r="Z99" s="123">
        <f>Z95</f>
        <v>21.2</v>
      </c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3" s="123" customFormat="1" ht="17.25" customHeight="1">
      <c r="A100" s="330"/>
      <c r="B100" s="122">
        <v>9</v>
      </c>
      <c r="C100" s="308" t="s">
        <v>137</v>
      </c>
      <c r="E100" s="306"/>
      <c r="G100" s="317" t="s">
        <v>143</v>
      </c>
      <c r="H100" s="320"/>
      <c r="I100" s="114" t="s">
        <v>151</v>
      </c>
      <c r="K100" s="306"/>
      <c r="M100" s="306"/>
      <c r="N100" s="316"/>
      <c r="P100" s="306"/>
      <c r="Q100" s="309"/>
      <c r="T100" s="205"/>
      <c r="U100" s="256">
        <f>SUM(S101:S103,T100)</f>
        <v>0</v>
      </c>
      <c r="V100" s="257">
        <f>ROUND(U100*FREE_PART,4)</f>
        <v>0</v>
      </c>
      <c r="W100" s="356">
        <f>U100</f>
        <v>0</v>
      </c>
      <c r="X100" s="324">
        <f>[1]!sn_val(B100)</f>
        <v>9</v>
      </c>
      <c r="Y100" s="159">
        <v>2</v>
      </c>
      <c r="Z100" s="123">
        <f>S101</f>
        <v>0</v>
      </c>
      <c r="AC100" s="195"/>
      <c r="AF100" s="121"/>
      <c r="AG100" s="5"/>
      <c r="AH100" s="69"/>
      <c r="AI100" s="69"/>
      <c r="AJ100" s="69"/>
      <c r="AK100" s="69"/>
      <c r="AL100" s="69"/>
      <c r="AM100" s="69"/>
      <c r="AN100" s="69"/>
      <c r="AO100" s="69"/>
      <c r="AP100" s="69"/>
      <c r="AQ100" s="119"/>
    </row>
    <row r="101" spans="1:43" s="123" customFormat="1" ht="17.25" customHeight="1">
      <c r="A101" s="330"/>
      <c r="B101" s="122"/>
      <c r="C101" s="308"/>
      <c r="E101" s="306"/>
      <c r="G101" s="317"/>
      <c r="H101" s="343" t="s">
        <v>66</v>
      </c>
      <c r="I101" s="346">
        <v>0</v>
      </c>
      <c r="J101" s="282">
        <v>0</v>
      </c>
      <c r="K101" s="344">
        <v>0</v>
      </c>
      <c r="L101" s="282">
        <v>0</v>
      </c>
      <c r="M101" s="344">
        <v>0</v>
      </c>
      <c r="N101" s="344"/>
      <c r="O101" s="282"/>
      <c r="P101" s="344"/>
      <c r="Q101" s="345"/>
      <c r="R101" s="347"/>
      <c r="S101" s="326">
        <f>ROUND((SUM(I101:Q101,-(MAX(I101:Q101)),-(MIN(I101:Q101)))/(JUDGES_COUNT-2))*__fr_e__*10,4)</f>
        <v>0</v>
      </c>
      <c r="V101" s="323"/>
      <c r="W101" s="328">
        <f>W100</f>
        <v>0</v>
      </c>
      <c r="X101" s="324">
        <f>X100</f>
        <v>9</v>
      </c>
      <c r="Y101" s="159"/>
      <c r="Z101" s="123">
        <f>Z100</f>
        <v>0</v>
      </c>
      <c r="AC101" s="195"/>
      <c r="AF101" s="121"/>
      <c r="AG101" s="5"/>
      <c r="AH101" s="69"/>
      <c r="AI101" s="69"/>
      <c r="AJ101" s="69"/>
      <c r="AK101" s="69"/>
      <c r="AL101" s="69"/>
      <c r="AM101" s="69"/>
      <c r="AN101" s="69"/>
      <c r="AO101" s="69"/>
      <c r="AP101" s="69"/>
      <c r="AQ101" s="119"/>
    </row>
    <row r="102" spans="1:43" s="123" customFormat="1" ht="17.25" customHeight="1">
      <c r="A102" s="330"/>
      <c r="B102" s="122"/>
      <c r="C102" s="308"/>
      <c r="E102" s="306"/>
      <c r="G102" s="317"/>
      <c r="H102" s="343" t="s">
        <v>12</v>
      </c>
      <c r="I102" s="346">
        <v>0</v>
      </c>
      <c r="J102" s="282">
        <v>0</v>
      </c>
      <c r="K102" s="344">
        <v>0</v>
      </c>
      <c r="L102" s="282">
        <v>0</v>
      </c>
      <c r="M102" s="344">
        <v>0</v>
      </c>
      <c r="N102" s="344"/>
      <c r="O102" s="282"/>
      <c r="P102" s="344"/>
      <c r="Q102" s="345"/>
      <c r="R102" s="347"/>
      <c r="S102" s="326">
        <f>ROUND((SUM(I102:Q102,-(MAX(I102:Q102)),-(MIN(I102:Q102)))/(JUDGES_COUNT-2))*__fr_ai__*10,4)</f>
        <v>0</v>
      </c>
      <c r="V102" s="323"/>
      <c r="W102" s="328">
        <f>W100</f>
        <v>0</v>
      </c>
      <c r="X102" s="324">
        <f>X100</f>
        <v>9</v>
      </c>
      <c r="Y102" s="159"/>
      <c r="Z102" s="123">
        <f>Z100</f>
        <v>0</v>
      </c>
      <c r="AC102" s="195"/>
      <c r="AF102" s="121"/>
      <c r="AG102" s="5"/>
      <c r="AH102" s="69"/>
      <c r="AI102" s="69"/>
      <c r="AJ102" s="69"/>
      <c r="AK102" s="69"/>
      <c r="AL102" s="69"/>
      <c r="AM102" s="69"/>
      <c r="AN102" s="69"/>
      <c r="AO102" s="69"/>
      <c r="AP102" s="69"/>
      <c r="AQ102" s="119"/>
    </row>
    <row r="103" spans="1:43" s="123" customFormat="1" ht="17.25" customHeight="1">
      <c r="A103" s="330"/>
      <c r="B103" s="122"/>
      <c r="C103" s="308"/>
      <c r="E103" s="306"/>
      <c r="G103" s="317"/>
      <c r="H103" s="343" t="s">
        <v>64</v>
      </c>
      <c r="I103" s="346">
        <v>0</v>
      </c>
      <c r="J103" s="282">
        <v>0</v>
      </c>
      <c r="K103" s="344">
        <v>0</v>
      </c>
      <c r="L103" s="282">
        <v>0</v>
      </c>
      <c r="M103" s="344">
        <v>0</v>
      </c>
      <c r="N103" s="344"/>
      <c r="O103" s="282"/>
      <c r="P103" s="344"/>
      <c r="Q103" s="345"/>
      <c r="R103" s="347"/>
      <c r="S103" s="326">
        <f>ROUND((SUM(I103:Q103,-(MAX(I103:Q103)),-(MIN(I103:Q103)))/(JUDGES_COUNT-2))*__fr_d__*10,4)</f>
        <v>0</v>
      </c>
      <c r="V103" s="323"/>
      <c r="W103" s="328">
        <f>W100</f>
        <v>0</v>
      </c>
      <c r="X103" s="324">
        <f>X100</f>
        <v>9</v>
      </c>
      <c r="Y103" s="159"/>
      <c r="Z103" s="123">
        <f>Z100</f>
        <v>0</v>
      </c>
      <c r="AC103" s="195"/>
      <c r="AF103" s="121"/>
      <c r="AG103" s="5"/>
      <c r="AH103" s="69"/>
      <c r="AI103" s="69"/>
      <c r="AJ103" s="69"/>
      <c r="AK103" s="69"/>
      <c r="AL103" s="69"/>
      <c r="AM103" s="69"/>
      <c r="AN103" s="69"/>
      <c r="AO103" s="69"/>
      <c r="AP103" s="69"/>
      <c r="AQ103" s="119"/>
    </row>
    <row r="104" spans="1:43" s="123" customFormat="1" ht="17.25" customHeight="1">
      <c r="A104" s="330"/>
      <c r="B104" s="122"/>
      <c r="C104" s="308"/>
      <c r="E104" s="306"/>
      <c r="G104" s="317"/>
      <c r="H104" s="320"/>
      <c r="I104" s="114"/>
      <c r="K104" s="306"/>
      <c r="M104" s="306"/>
      <c r="N104" s="316"/>
      <c r="P104" s="306"/>
      <c r="Q104" s="309"/>
      <c r="V104" s="323"/>
      <c r="W104" s="328">
        <f>W100</f>
        <v>0</v>
      </c>
      <c r="X104" s="324">
        <f>X100</f>
        <v>9</v>
      </c>
      <c r="Y104" s="159"/>
      <c r="Z104" s="123">
        <f>Z100</f>
        <v>0</v>
      </c>
      <c r="AC104" s="195"/>
      <c r="AF104" s="121"/>
      <c r="AG104" s="5"/>
      <c r="AH104" s="69"/>
      <c r="AI104" s="69"/>
      <c r="AJ104" s="69"/>
      <c r="AK104" s="69"/>
      <c r="AL104" s="69"/>
      <c r="AM104" s="69"/>
      <c r="AN104" s="69"/>
      <c r="AO104" s="69"/>
      <c r="AP104" s="69"/>
      <c r="AQ104" s="119"/>
    </row>
    <row r="105" spans="1:42" s="123" customFormat="1" ht="17.25" customHeight="1">
      <c r="A105" s="330"/>
      <c r="B105" s="122">
        <v>10</v>
      </c>
      <c r="C105" s="308" t="s">
        <v>131</v>
      </c>
      <c r="E105" s="306"/>
      <c r="G105" s="317" t="s">
        <v>145</v>
      </c>
      <c r="H105" s="320"/>
      <c r="I105" s="114" t="s">
        <v>149</v>
      </c>
      <c r="K105" s="306"/>
      <c r="M105" s="306"/>
      <c r="N105" s="316"/>
      <c r="P105" s="306"/>
      <c r="Q105" s="309"/>
      <c r="T105" s="205"/>
      <c r="U105" s="256">
        <f>SUM(S106:S108,T105)</f>
        <v>68.4667</v>
      </c>
      <c r="V105" s="257">
        <f>ROUND(U105*FREE_PART,4)</f>
        <v>68.4667</v>
      </c>
      <c r="W105" s="356">
        <f>U105</f>
        <v>68.4667</v>
      </c>
      <c r="X105" s="324">
        <f>[1]!sn_val(B105)</f>
        <v>10</v>
      </c>
      <c r="Y105" s="159">
        <v>12</v>
      </c>
      <c r="Z105" s="123">
        <f>S106</f>
        <v>20.5</v>
      </c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30"/>
      <c r="B106" s="122"/>
      <c r="C106" s="308"/>
      <c r="E106" s="306"/>
      <c r="G106" s="317"/>
      <c r="H106" s="343" t="s">
        <v>66</v>
      </c>
      <c r="I106" s="346">
        <v>6.8</v>
      </c>
      <c r="J106" s="346">
        <v>7</v>
      </c>
      <c r="K106" s="346">
        <v>6.7</v>
      </c>
      <c r="L106" s="346">
        <v>6.9</v>
      </c>
      <c r="M106" s="346">
        <v>6.8</v>
      </c>
      <c r="N106" s="344"/>
      <c r="O106" s="282"/>
      <c r="P106" s="344"/>
      <c r="Q106" s="345"/>
      <c r="R106" s="347"/>
      <c r="S106" s="326">
        <f>ROUND((SUM(I106:Q106,-(MAX(I106:Q106)),-(MIN(I106:Q106)))/(JUDGES_COUNT-2))*__fr_e__*10,4)</f>
        <v>20.5</v>
      </c>
      <c r="V106" s="323"/>
      <c r="W106" s="328">
        <f>W105</f>
        <v>68.4667</v>
      </c>
      <c r="X106" s="324">
        <f>X105</f>
        <v>10</v>
      </c>
      <c r="Y106" s="159"/>
      <c r="Z106" s="123">
        <f>Z105</f>
        <v>20.5</v>
      </c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30"/>
      <c r="B107" s="122"/>
      <c r="C107" s="308"/>
      <c r="E107" s="306"/>
      <c r="G107" s="317"/>
      <c r="H107" s="343" t="s">
        <v>12</v>
      </c>
      <c r="I107" s="346">
        <v>7.1</v>
      </c>
      <c r="J107" s="346">
        <v>6.9</v>
      </c>
      <c r="K107" s="346">
        <v>7.2</v>
      </c>
      <c r="L107" s="346">
        <v>6.6</v>
      </c>
      <c r="M107" s="346">
        <v>6.5</v>
      </c>
      <c r="N107" s="344"/>
      <c r="O107" s="282"/>
      <c r="P107" s="344"/>
      <c r="Q107" s="345"/>
      <c r="R107" s="347"/>
      <c r="S107" s="326">
        <f>ROUND((SUM(I107:Q107,-(MAX(I107:Q107)),-(MIN(I107:Q107)))/(JUDGES_COUNT-2))*__fr_ai__*10,4)</f>
        <v>27.4667</v>
      </c>
      <c r="V107" s="323"/>
      <c r="W107" s="328">
        <f>W105</f>
        <v>68.4667</v>
      </c>
      <c r="X107" s="324">
        <f>X105</f>
        <v>10</v>
      </c>
      <c r="Y107" s="159"/>
      <c r="Z107" s="123">
        <f>Z105</f>
        <v>20.5</v>
      </c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30"/>
      <c r="B108" s="122"/>
      <c r="C108" s="308"/>
      <c r="E108" s="306"/>
      <c r="G108" s="317"/>
      <c r="H108" s="343" t="s">
        <v>64</v>
      </c>
      <c r="I108" s="346">
        <v>6.8</v>
      </c>
      <c r="J108" s="346">
        <v>6.9</v>
      </c>
      <c r="K108" s="346">
        <v>6.9</v>
      </c>
      <c r="L108" s="346">
        <v>6.8</v>
      </c>
      <c r="M108" s="346">
        <v>6.8</v>
      </c>
      <c r="N108" s="344"/>
      <c r="O108" s="282"/>
      <c r="P108" s="344"/>
      <c r="Q108" s="345"/>
      <c r="R108" s="347"/>
      <c r="S108" s="326">
        <f>ROUND((SUM(I108:Q108,-(MAX(I108:Q108)),-(MIN(I108:Q108)))/(JUDGES_COUNT-2))*__fr_d__*10,4)</f>
        <v>20.5</v>
      </c>
      <c r="V108" s="323"/>
      <c r="W108" s="328">
        <f>W105</f>
        <v>68.4667</v>
      </c>
      <c r="X108" s="324">
        <f>X105</f>
        <v>10</v>
      </c>
      <c r="Y108" s="159"/>
      <c r="Z108" s="123">
        <f>Z105</f>
        <v>20.5</v>
      </c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30"/>
      <c r="B109" s="122"/>
      <c r="C109" s="308"/>
      <c r="E109" s="306"/>
      <c r="G109" s="317"/>
      <c r="H109" s="320"/>
      <c r="I109" s="114"/>
      <c r="K109" s="306"/>
      <c r="M109" s="306"/>
      <c r="N109" s="316"/>
      <c r="P109" s="306"/>
      <c r="Q109" s="309"/>
      <c r="V109" s="323"/>
      <c r="W109" s="328">
        <f>W105</f>
        <v>68.4667</v>
      </c>
      <c r="X109" s="324">
        <f>X105</f>
        <v>10</v>
      </c>
      <c r="Y109" s="159"/>
      <c r="Z109" s="123">
        <f>Z105</f>
        <v>20.5</v>
      </c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30"/>
      <c r="B110" s="122">
        <v>11</v>
      </c>
      <c r="C110" s="308" t="s">
        <v>128</v>
      </c>
      <c r="E110" s="306"/>
      <c r="G110" s="317" t="s">
        <v>143</v>
      </c>
      <c r="H110" s="320"/>
      <c r="I110" s="114" t="s">
        <v>148</v>
      </c>
      <c r="K110" s="306"/>
      <c r="M110" s="306"/>
      <c r="N110" s="316"/>
      <c r="P110" s="306"/>
      <c r="T110" s="205"/>
      <c r="U110" s="256">
        <f>SUM(S111:S113,T110)</f>
        <v>67.2333</v>
      </c>
      <c r="V110" s="257">
        <f>ROUND(U110*FREE_PART,4)</f>
        <v>67.2333</v>
      </c>
      <c r="W110" s="356">
        <f>U110</f>
        <v>67.2333</v>
      </c>
      <c r="X110" s="324">
        <f>[1]!sn_val(B110)</f>
        <v>11</v>
      </c>
      <c r="Y110" s="159">
        <v>9</v>
      </c>
      <c r="Z110" s="123">
        <f>S111</f>
        <v>20.2</v>
      </c>
      <c r="AC110" s="195"/>
      <c r="AF110" s="121"/>
      <c r="AH110" s="117"/>
      <c r="AI110" s="117"/>
      <c r="AJ110" s="117"/>
      <c r="AK110" s="117"/>
      <c r="AL110" s="117"/>
      <c r="AM110" s="117"/>
      <c r="AN110" s="117"/>
      <c r="AO110" s="117"/>
      <c r="AP110" s="117"/>
    </row>
    <row r="111" spans="1:42" s="123" customFormat="1" ht="17.25" customHeight="1">
      <c r="A111" s="330"/>
      <c r="B111" s="122"/>
      <c r="C111" s="308"/>
      <c r="E111" s="306"/>
      <c r="G111" s="317"/>
      <c r="H111" s="343" t="s">
        <v>66</v>
      </c>
      <c r="I111" s="346">
        <v>6.8</v>
      </c>
      <c r="J111" s="346">
        <v>6.6</v>
      </c>
      <c r="K111" s="346">
        <v>6.6</v>
      </c>
      <c r="L111" s="346">
        <v>6.8</v>
      </c>
      <c r="M111" s="346">
        <v>6.9</v>
      </c>
      <c r="N111" s="344"/>
      <c r="O111" s="282"/>
      <c r="P111" s="344"/>
      <c r="Q111" s="282"/>
      <c r="R111" s="347"/>
      <c r="S111" s="326">
        <f>ROUND((SUM(I111:Q111,-(MAX(I111:Q111)),-(MIN(I111:Q111)))/(JUDGES_COUNT-2))*__fr_e__*10,4)</f>
        <v>20.2</v>
      </c>
      <c r="V111" s="323"/>
      <c r="W111" s="328">
        <f>W110</f>
        <v>67.2333</v>
      </c>
      <c r="X111" s="324">
        <f>X110</f>
        <v>11</v>
      </c>
      <c r="Y111" s="159"/>
      <c r="Z111" s="123">
        <f>Z110</f>
        <v>20.2</v>
      </c>
      <c r="AC111" s="195"/>
      <c r="AF111" s="121"/>
      <c r="AH111" s="117"/>
      <c r="AI111" s="117"/>
      <c r="AJ111" s="117"/>
      <c r="AK111" s="117"/>
      <c r="AL111" s="117"/>
      <c r="AM111" s="117"/>
      <c r="AN111" s="117"/>
      <c r="AO111" s="117"/>
      <c r="AP111" s="117"/>
    </row>
    <row r="112" spans="1:42" s="123" customFormat="1" ht="17.25" customHeight="1">
      <c r="A112" s="330"/>
      <c r="B112" s="122"/>
      <c r="C112" s="308"/>
      <c r="E112" s="306"/>
      <c r="G112" s="317"/>
      <c r="H112" s="343" t="s">
        <v>12</v>
      </c>
      <c r="I112" s="346">
        <v>6.8</v>
      </c>
      <c r="J112" s="346">
        <v>7</v>
      </c>
      <c r="K112" s="346">
        <v>7.3</v>
      </c>
      <c r="L112" s="346">
        <v>6.5</v>
      </c>
      <c r="M112" s="346">
        <v>6.7</v>
      </c>
      <c r="N112" s="344"/>
      <c r="O112" s="282"/>
      <c r="P112" s="344"/>
      <c r="Q112" s="282"/>
      <c r="R112" s="347"/>
      <c r="S112" s="326">
        <f>ROUND((SUM(I112:Q112,-(MAX(I112:Q112)),-(MIN(I112:Q112)))/(JUDGES_COUNT-2))*__fr_ai__*10,4)</f>
        <v>27.3333</v>
      </c>
      <c r="V112" s="323"/>
      <c r="W112" s="328">
        <f>W110</f>
        <v>67.2333</v>
      </c>
      <c r="X112" s="324">
        <f>X110</f>
        <v>11</v>
      </c>
      <c r="Y112" s="159"/>
      <c r="Z112" s="123">
        <f>Z110</f>
        <v>20.2</v>
      </c>
      <c r="AC112" s="195"/>
      <c r="AF112" s="121"/>
      <c r="AH112" s="117"/>
      <c r="AI112" s="117"/>
      <c r="AJ112" s="117"/>
      <c r="AK112" s="117"/>
      <c r="AL112" s="117"/>
      <c r="AM112" s="117"/>
      <c r="AN112" s="117"/>
      <c r="AO112" s="117"/>
      <c r="AP112" s="117"/>
    </row>
    <row r="113" spans="1:42" s="123" customFormat="1" ht="17.25" customHeight="1">
      <c r="A113" s="330"/>
      <c r="B113" s="122"/>
      <c r="C113" s="308"/>
      <c r="E113" s="306"/>
      <c r="G113" s="317"/>
      <c r="H113" s="343" t="s">
        <v>64</v>
      </c>
      <c r="I113" s="346">
        <v>6.5</v>
      </c>
      <c r="J113" s="346">
        <v>6.3</v>
      </c>
      <c r="K113" s="346">
        <v>6.8</v>
      </c>
      <c r="L113" s="346">
        <v>6.6</v>
      </c>
      <c r="M113" s="346">
        <v>6.6</v>
      </c>
      <c r="N113" s="344"/>
      <c r="O113" s="282"/>
      <c r="P113" s="344"/>
      <c r="Q113" s="282"/>
      <c r="R113" s="347"/>
      <c r="S113" s="326">
        <f>ROUND((SUM(I113:Q113,-(MAX(I113:Q113)),-(MIN(I113:Q113)))/(JUDGES_COUNT-2))*__fr_d__*10,4)</f>
        <v>19.7</v>
      </c>
      <c r="V113" s="323"/>
      <c r="W113" s="328">
        <f>W110</f>
        <v>67.2333</v>
      </c>
      <c r="X113" s="324">
        <f>X110</f>
        <v>11</v>
      </c>
      <c r="Y113" s="159"/>
      <c r="Z113" s="123">
        <f>Z110</f>
        <v>20.2</v>
      </c>
      <c r="AC113" s="195"/>
      <c r="AF113" s="121"/>
      <c r="AH113" s="117"/>
      <c r="AI113" s="117"/>
      <c r="AJ113" s="117"/>
      <c r="AK113" s="117"/>
      <c r="AL113" s="117"/>
      <c r="AM113" s="117"/>
      <c r="AN113" s="117"/>
      <c r="AO113" s="117"/>
      <c r="AP113" s="117"/>
    </row>
    <row r="114" spans="1:42" s="123" customFormat="1" ht="17.25" customHeight="1">
      <c r="A114" s="330"/>
      <c r="B114" s="122"/>
      <c r="C114" s="308"/>
      <c r="E114" s="306"/>
      <c r="G114" s="317"/>
      <c r="H114" s="320"/>
      <c r="I114" s="114"/>
      <c r="K114" s="306"/>
      <c r="M114" s="306"/>
      <c r="N114" s="316"/>
      <c r="P114" s="306"/>
      <c r="V114" s="323"/>
      <c r="W114" s="328">
        <f>W110</f>
        <v>67.2333</v>
      </c>
      <c r="X114" s="324">
        <f>X110</f>
        <v>11</v>
      </c>
      <c r="Y114" s="159"/>
      <c r="Z114" s="123">
        <f>Z110</f>
        <v>20.2</v>
      </c>
      <c r="AC114" s="195"/>
      <c r="AF114" s="121"/>
      <c r="AH114" s="117"/>
      <c r="AI114" s="117"/>
      <c r="AJ114" s="117"/>
      <c r="AK114" s="117"/>
      <c r="AL114" s="117"/>
      <c r="AM114" s="117"/>
      <c r="AN114" s="117"/>
      <c r="AO114" s="117"/>
      <c r="AP114" s="117"/>
    </row>
    <row r="115" spans="1:42" s="123" customFormat="1" ht="17.25" customHeight="1">
      <c r="A115" s="330"/>
      <c r="B115" s="122">
        <v>12</v>
      </c>
      <c r="C115" s="310" t="s">
        <v>130</v>
      </c>
      <c r="E115" s="306"/>
      <c r="G115" s="317" t="s">
        <v>144</v>
      </c>
      <c r="H115" s="320"/>
      <c r="I115" s="114" t="s">
        <v>149</v>
      </c>
      <c r="K115" s="306"/>
      <c r="M115" s="306"/>
      <c r="N115" s="316"/>
      <c r="P115" s="306"/>
      <c r="Q115" s="309"/>
      <c r="T115" s="205"/>
      <c r="U115" s="256">
        <f>SUM(S116:S118,T115)</f>
        <v>71.7667</v>
      </c>
      <c r="V115" s="257">
        <f>ROUND(U115*FREE_PART,4)</f>
        <v>71.7667</v>
      </c>
      <c r="W115" s="356">
        <f>U115</f>
        <v>71.7667</v>
      </c>
      <c r="X115" s="324">
        <f>[1]!sn_val(B115)</f>
        <v>12</v>
      </c>
      <c r="Y115" s="159">
        <v>11</v>
      </c>
      <c r="Z115" s="123">
        <f>S116</f>
        <v>21.3</v>
      </c>
      <c r="AC115" s="195"/>
      <c r="AF115" s="121"/>
      <c r="AH115" s="117"/>
      <c r="AI115" s="117"/>
      <c r="AJ115" s="117"/>
      <c r="AK115" s="117"/>
      <c r="AL115" s="117"/>
      <c r="AM115" s="117"/>
      <c r="AN115" s="117"/>
      <c r="AO115" s="117"/>
      <c r="AP115" s="117"/>
    </row>
    <row r="116" spans="1:42" s="123" customFormat="1" ht="17.25" customHeight="1">
      <c r="A116" s="330"/>
      <c r="B116" s="122"/>
      <c r="C116" s="310"/>
      <c r="E116" s="306"/>
      <c r="G116" s="317"/>
      <c r="H116" s="343" t="s">
        <v>66</v>
      </c>
      <c r="I116" s="346">
        <v>7.2</v>
      </c>
      <c r="J116" s="282">
        <v>7.2</v>
      </c>
      <c r="K116" s="344">
        <v>6.9</v>
      </c>
      <c r="L116" s="282">
        <v>7</v>
      </c>
      <c r="M116" s="344">
        <v>7.1</v>
      </c>
      <c r="N116" s="344"/>
      <c r="O116" s="282"/>
      <c r="P116" s="344"/>
      <c r="Q116" s="345"/>
      <c r="R116" s="347"/>
      <c r="S116" s="326">
        <f>ROUND((SUM(I116:Q116,-(MAX(I116:Q116)),-(MIN(I116:Q116)))/(JUDGES_COUNT-2))*__fr_e__*10,4)</f>
        <v>21.3</v>
      </c>
      <c r="V116" s="323"/>
      <c r="W116" s="328">
        <f>W115</f>
        <v>71.7667</v>
      </c>
      <c r="X116" s="324">
        <f>X115</f>
        <v>12</v>
      </c>
      <c r="Y116" s="159"/>
      <c r="Z116" s="123">
        <f>Z115</f>
        <v>21.3</v>
      </c>
      <c r="AC116" s="195"/>
      <c r="AF116" s="121"/>
      <c r="AH116" s="117"/>
      <c r="AI116" s="117"/>
      <c r="AJ116" s="117"/>
      <c r="AK116" s="117"/>
      <c r="AL116" s="117"/>
      <c r="AM116" s="117"/>
      <c r="AN116" s="117"/>
      <c r="AO116" s="117"/>
      <c r="AP116" s="117"/>
    </row>
    <row r="117" spans="1:42" s="123" customFormat="1" ht="17.25" customHeight="1">
      <c r="A117" s="330"/>
      <c r="B117" s="122"/>
      <c r="C117" s="310"/>
      <c r="E117" s="306"/>
      <c r="G117" s="317"/>
      <c r="H117" s="343" t="s">
        <v>12</v>
      </c>
      <c r="I117" s="346">
        <v>7.5</v>
      </c>
      <c r="J117" s="282">
        <v>7.4</v>
      </c>
      <c r="K117" s="344">
        <v>7.4</v>
      </c>
      <c r="L117" s="282">
        <v>7</v>
      </c>
      <c r="M117" s="344">
        <v>6.6</v>
      </c>
      <c r="N117" s="344"/>
      <c r="O117" s="282"/>
      <c r="P117" s="344"/>
      <c r="Q117" s="345"/>
      <c r="R117" s="347"/>
      <c r="S117" s="326">
        <f>ROUND((SUM(I117:Q117,-(MAX(I117:Q117)),-(MIN(I117:Q117)))/(JUDGES_COUNT-2))*__fr_ai__*10,4)</f>
        <v>29.0667</v>
      </c>
      <c r="V117" s="323"/>
      <c r="W117" s="328">
        <f>W115</f>
        <v>71.7667</v>
      </c>
      <c r="X117" s="324">
        <f>X115</f>
        <v>12</v>
      </c>
      <c r="Y117" s="159"/>
      <c r="Z117" s="123">
        <f>Z115</f>
        <v>21.3</v>
      </c>
      <c r="AC117" s="195"/>
      <c r="AF117" s="121"/>
      <c r="AH117" s="117"/>
      <c r="AI117" s="117"/>
      <c r="AJ117" s="117"/>
      <c r="AK117" s="117"/>
      <c r="AL117" s="117"/>
      <c r="AM117" s="117"/>
      <c r="AN117" s="117"/>
      <c r="AO117" s="117"/>
      <c r="AP117" s="117"/>
    </row>
    <row r="118" spans="1:42" s="123" customFormat="1" ht="17.25" customHeight="1">
      <c r="A118" s="330"/>
      <c r="B118" s="122"/>
      <c r="C118" s="310"/>
      <c r="E118" s="306"/>
      <c r="G118" s="317"/>
      <c r="H118" s="343" t="s">
        <v>64</v>
      </c>
      <c r="I118" s="346">
        <v>7.2</v>
      </c>
      <c r="J118" s="282">
        <v>6.4</v>
      </c>
      <c r="K118" s="344">
        <v>7.3</v>
      </c>
      <c r="L118" s="282">
        <v>7.2</v>
      </c>
      <c r="M118" s="344">
        <v>7</v>
      </c>
      <c r="N118" s="344"/>
      <c r="O118" s="282"/>
      <c r="P118" s="344"/>
      <c r="Q118" s="345"/>
      <c r="R118" s="347"/>
      <c r="S118" s="326">
        <f>ROUND((SUM(I118:Q118,-(MAX(I118:Q118)),-(MIN(I118:Q118)))/(JUDGES_COUNT-2))*__fr_d__*10,4)</f>
        <v>21.4</v>
      </c>
      <c r="V118" s="323"/>
      <c r="W118" s="328">
        <f>W115</f>
        <v>71.7667</v>
      </c>
      <c r="X118" s="324">
        <f>X115</f>
        <v>12</v>
      </c>
      <c r="Y118" s="159"/>
      <c r="Z118" s="123">
        <f>Z115</f>
        <v>21.3</v>
      </c>
      <c r="AC118" s="195"/>
      <c r="AF118" s="121"/>
      <c r="AH118" s="117"/>
      <c r="AI118" s="117"/>
      <c r="AJ118" s="117"/>
      <c r="AK118" s="117"/>
      <c r="AL118" s="117"/>
      <c r="AM118" s="117"/>
      <c r="AN118" s="117"/>
      <c r="AO118" s="117"/>
      <c r="AP118" s="117"/>
    </row>
    <row r="119" spans="1:42" s="123" customFormat="1" ht="17.25" customHeight="1">
      <c r="A119" s="330"/>
      <c r="B119" s="122"/>
      <c r="C119" s="310"/>
      <c r="E119" s="306"/>
      <c r="G119" s="317"/>
      <c r="H119" s="320"/>
      <c r="I119" s="114"/>
      <c r="K119" s="306"/>
      <c r="M119" s="306"/>
      <c r="N119" s="316"/>
      <c r="P119" s="306"/>
      <c r="Q119" s="309"/>
      <c r="V119" s="323"/>
      <c r="W119" s="328">
        <f>W115</f>
        <v>71.7667</v>
      </c>
      <c r="X119" s="324">
        <f>X115</f>
        <v>12</v>
      </c>
      <c r="Y119" s="159"/>
      <c r="Z119" s="123">
        <f>Z115</f>
        <v>21.3</v>
      </c>
      <c r="AC119" s="195"/>
      <c r="AF119" s="121"/>
      <c r="AH119" s="117"/>
      <c r="AI119" s="117"/>
      <c r="AJ119" s="117"/>
      <c r="AK119" s="117"/>
      <c r="AL119" s="117"/>
      <c r="AM119" s="117"/>
      <c r="AN119" s="117"/>
      <c r="AO119" s="117"/>
      <c r="AP119" s="117"/>
    </row>
    <row r="120" spans="1:43" s="123" customFormat="1" ht="17.25" customHeight="1">
      <c r="A120" s="331"/>
      <c r="B120" s="112">
        <v>13</v>
      </c>
      <c r="C120" s="113" t="s">
        <v>135</v>
      </c>
      <c r="D120" s="113"/>
      <c r="E120" s="113"/>
      <c r="F120" s="113"/>
      <c r="G120" s="235" t="s">
        <v>146</v>
      </c>
      <c r="H120" s="319"/>
      <c r="I120" s="114" t="s">
        <v>150</v>
      </c>
      <c r="J120" s="115"/>
      <c r="K120" s="115"/>
      <c r="L120" s="116"/>
      <c r="M120" s="117"/>
      <c r="N120" s="118"/>
      <c r="O120" s="117"/>
      <c r="P120" s="117"/>
      <c r="Q120" s="117"/>
      <c r="R120" s="117"/>
      <c r="S120" s="117"/>
      <c r="T120" s="205"/>
      <c r="U120" s="256">
        <f>SUM(S121:S123,T120)</f>
        <v>75.2333</v>
      </c>
      <c r="V120" s="257">
        <f>ROUND(U120*FREE_PART,4)</f>
        <v>75.2333</v>
      </c>
      <c r="W120" s="356">
        <f>U120</f>
        <v>75.2333</v>
      </c>
      <c r="X120" s="325">
        <f>[1]!sn_val(B120)</f>
        <v>13</v>
      </c>
      <c r="Y120" s="117">
        <v>16</v>
      </c>
      <c r="Z120" s="119">
        <f>S121</f>
        <v>22.3</v>
      </c>
      <c r="AA120" s="119"/>
      <c r="AB120" s="5"/>
      <c r="AC120" s="119"/>
      <c r="AD120" s="117"/>
      <c r="AE120" s="117"/>
      <c r="AF120" s="118"/>
      <c r="AG120" s="5"/>
      <c r="AH120" s="69"/>
      <c r="AI120" s="69"/>
      <c r="AJ120" s="69"/>
      <c r="AK120" s="69"/>
      <c r="AL120" s="69"/>
      <c r="AM120" s="69"/>
      <c r="AN120" s="69"/>
      <c r="AO120" s="69"/>
      <c r="AP120" s="69"/>
      <c r="AQ120" s="101"/>
    </row>
    <row r="121" spans="1:43" s="123" customFormat="1" ht="17.25" customHeight="1">
      <c r="A121" s="331"/>
      <c r="B121" s="112"/>
      <c r="C121" s="113"/>
      <c r="D121" s="113"/>
      <c r="E121" s="113"/>
      <c r="F121" s="113"/>
      <c r="G121" s="235"/>
      <c r="H121" s="350" t="s">
        <v>66</v>
      </c>
      <c r="I121" s="346">
        <v>7.6</v>
      </c>
      <c r="J121" s="352">
        <v>7.1</v>
      </c>
      <c r="K121" s="352">
        <v>7.3</v>
      </c>
      <c r="L121" s="352">
        <v>7.6</v>
      </c>
      <c r="M121" s="351">
        <v>7.4</v>
      </c>
      <c r="N121" s="351"/>
      <c r="O121" s="351"/>
      <c r="P121" s="351"/>
      <c r="Q121" s="351"/>
      <c r="R121" s="353"/>
      <c r="S121" s="327">
        <f>ROUND((SUM(I121:Q121,-(MAX(I121:Q121)),-(MIN(I121:Q121)))/(JUDGES_COUNT-2))*__fr_e__*10,4)</f>
        <v>22.3</v>
      </c>
      <c r="T121" s="117"/>
      <c r="U121" s="117"/>
      <c r="V121" s="354"/>
      <c r="W121" s="329">
        <f>W120</f>
        <v>75.2333</v>
      </c>
      <c r="X121" s="325">
        <f>X120</f>
        <v>13</v>
      </c>
      <c r="Y121" s="117"/>
      <c r="Z121" s="119">
        <f>Z120</f>
        <v>22.3</v>
      </c>
      <c r="AA121" s="119"/>
      <c r="AB121" s="5"/>
      <c r="AC121" s="119"/>
      <c r="AD121" s="117"/>
      <c r="AE121" s="117"/>
      <c r="AF121" s="118"/>
      <c r="AG121" s="5"/>
      <c r="AH121" s="69"/>
      <c r="AI121" s="69"/>
      <c r="AJ121" s="69"/>
      <c r="AK121" s="69"/>
      <c r="AL121" s="69"/>
      <c r="AM121" s="69"/>
      <c r="AN121" s="69"/>
      <c r="AO121" s="69"/>
      <c r="AP121" s="69"/>
      <c r="AQ121" s="101"/>
    </row>
    <row r="122" spans="1:43" s="123" customFormat="1" ht="17.25" customHeight="1">
      <c r="A122" s="331"/>
      <c r="B122" s="112"/>
      <c r="C122" s="113"/>
      <c r="D122" s="113"/>
      <c r="E122" s="113"/>
      <c r="F122" s="113"/>
      <c r="G122" s="235"/>
      <c r="H122" s="350" t="s">
        <v>12</v>
      </c>
      <c r="I122" s="346">
        <v>7.2</v>
      </c>
      <c r="J122" s="352">
        <v>8.2</v>
      </c>
      <c r="K122" s="352">
        <v>8.2</v>
      </c>
      <c r="L122" s="352">
        <v>7.3</v>
      </c>
      <c r="M122" s="351">
        <v>7.4</v>
      </c>
      <c r="N122" s="351"/>
      <c r="O122" s="351"/>
      <c r="P122" s="351"/>
      <c r="Q122" s="351"/>
      <c r="R122" s="353"/>
      <c r="S122" s="327">
        <f>ROUND((SUM(I122:Q122,-(MAX(I122:Q122)),-(MIN(I122:Q122)))/(JUDGES_COUNT-2))*__fr_ai__*10,4)</f>
        <v>30.5333</v>
      </c>
      <c r="T122" s="117"/>
      <c r="U122" s="117"/>
      <c r="V122" s="354"/>
      <c r="W122" s="329">
        <f>W120</f>
        <v>75.2333</v>
      </c>
      <c r="X122" s="325">
        <f>X120</f>
        <v>13</v>
      </c>
      <c r="Y122" s="117"/>
      <c r="Z122" s="119">
        <f>Z120</f>
        <v>22.3</v>
      </c>
      <c r="AA122" s="119"/>
      <c r="AB122" s="5"/>
      <c r="AC122" s="119"/>
      <c r="AD122" s="117"/>
      <c r="AE122" s="117"/>
      <c r="AF122" s="118"/>
      <c r="AG122" s="5"/>
      <c r="AH122" s="69"/>
      <c r="AI122" s="69"/>
      <c r="AJ122" s="69"/>
      <c r="AK122" s="69"/>
      <c r="AL122" s="69"/>
      <c r="AM122" s="69"/>
      <c r="AN122" s="69"/>
      <c r="AO122" s="69"/>
      <c r="AP122" s="69"/>
      <c r="AQ122" s="101"/>
    </row>
    <row r="123" spans="1:43" s="123" customFormat="1" ht="17.25" customHeight="1">
      <c r="A123" s="331"/>
      <c r="B123" s="112"/>
      <c r="C123" s="113"/>
      <c r="D123" s="113"/>
      <c r="E123" s="113"/>
      <c r="F123" s="113"/>
      <c r="G123" s="235"/>
      <c r="H123" s="350" t="s">
        <v>64</v>
      </c>
      <c r="I123" s="346">
        <v>7.7</v>
      </c>
      <c r="J123" s="352">
        <v>7.2</v>
      </c>
      <c r="K123" s="352">
        <v>7.8</v>
      </c>
      <c r="L123" s="352">
        <v>7.3</v>
      </c>
      <c r="M123" s="351">
        <v>7.4</v>
      </c>
      <c r="N123" s="351"/>
      <c r="O123" s="351"/>
      <c r="P123" s="351"/>
      <c r="Q123" s="351"/>
      <c r="R123" s="353"/>
      <c r="S123" s="327">
        <f>ROUND((SUM(I123:Q123,-(MAX(I123:Q123)),-(MIN(I123:Q123)))/(JUDGES_COUNT-2))*__fr_d__*10,4)</f>
        <v>22.4</v>
      </c>
      <c r="T123" s="117"/>
      <c r="U123" s="117"/>
      <c r="V123" s="354"/>
      <c r="W123" s="329">
        <f>W120</f>
        <v>75.2333</v>
      </c>
      <c r="X123" s="325">
        <f>X120</f>
        <v>13</v>
      </c>
      <c r="Y123" s="117"/>
      <c r="Z123" s="119">
        <f>Z120</f>
        <v>22.3</v>
      </c>
      <c r="AA123" s="119"/>
      <c r="AB123" s="5"/>
      <c r="AC123" s="119"/>
      <c r="AD123" s="117"/>
      <c r="AE123" s="117"/>
      <c r="AF123" s="118"/>
      <c r="AG123" s="5"/>
      <c r="AH123" s="69"/>
      <c r="AI123" s="69"/>
      <c r="AJ123" s="69"/>
      <c r="AK123" s="69"/>
      <c r="AL123" s="69"/>
      <c r="AM123" s="69"/>
      <c r="AN123" s="69"/>
      <c r="AO123" s="69"/>
      <c r="AP123" s="69"/>
      <c r="AQ123" s="101"/>
    </row>
    <row r="124" spans="1:43" s="123" customFormat="1" ht="17.25" customHeight="1">
      <c r="A124" s="331"/>
      <c r="B124" s="112"/>
      <c r="C124" s="113"/>
      <c r="D124" s="113"/>
      <c r="E124" s="113"/>
      <c r="F124" s="113"/>
      <c r="G124" s="235"/>
      <c r="H124" s="319"/>
      <c r="I124" s="114"/>
      <c r="J124" s="115"/>
      <c r="K124" s="115"/>
      <c r="L124" s="116"/>
      <c r="M124" s="117"/>
      <c r="N124" s="118"/>
      <c r="O124" s="117"/>
      <c r="P124" s="117"/>
      <c r="Q124" s="117"/>
      <c r="R124" s="117"/>
      <c r="S124" s="117"/>
      <c r="T124" s="117"/>
      <c r="U124" s="117"/>
      <c r="V124" s="354"/>
      <c r="W124" s="329">
        <f>W120</f>
        <v>75.2333</v>
      </c>
      <c r="X124" s="325">
        <f>X120</f>
        <v>13</v>
      </c>
      <c r="Y124" s="117"/>
      <c r="Z124" s="119">
        <f>Z120</f>
        <v>22.3</v>
      </c>
      <c r="AA124" s="119"/>
      <c r="AB124" s="5"/>
      <c r="AC124" s="119"/>
      <c r="AD124" s="117"/>
      <c r="AE124" s="117"/>
      <c r="AF124" s="118"/>
      <c r="AG124" s="5"/>
      <c r="AH124" s="69"/>
      <c r="AI124" s="69"/>
      <c r="AJ124" s="69"/>
      <c r="AK124" s="69"/>
      <c r="AL124" s="69"/>
      <c r="AM124" s="69"/>
      <c r="AN124" s="69"/>
      <c r="AO124" s="69"/>
      <c r="AP124" s="69"/>
      <c r="AQ124" s="101"/>
    </row>
    <row r="125" spans="1:42" s="123" customFormat="1" ht="17.25" customHeight="1">
      <c r="A125" s="330"/>
      <c r="B125" s="122">
        <v>14</v>
      </c>
      <c r="C125" s="308" t="s">
        <v>140</v>
      </c>
      <c r="E125" s="306"/>
      <c r="G125" s="317" t="s">
        <v>145</v>
      </c>
      <c r="H125" s="320"/>
      <c r="I125" s="114" t="s">
        <v>148</v>
      </c>
      <c r="J125" s="306"/>
      <c r="K125" s="311"/>
      <c r="L125" s="308"/>
      <c r="M125" s="308"/>
      <c r="N125" s="318"/>
      <c r="P125" s="308"/>
      <c r="Q125" s="311"/>
      <c r="T125" s="205"/>
      <c r="U125" s="256">
        <f>SUM(S126:S128,T125)</f>
        <v>57.0333</v>
      </c>
      <c r="V125" s="257">
        <f>ROUND(U125*FREE_PART,4)</f>
        <v>57.0333</v>
      </c>
      <c r="W125" s="356">
        <f>U125</f>
        <v>57.0333</v>
      </c>
      <c r="X125" s="324">
        <f>[1]!sn_val(B125)</f>
        <v>14</v>
      </c>
      <c r="Y125" s="159">
        <v>5</v>
      </c>
      <c r="Z125" s="123">
        <f>S126</f>
        <v>17.2</v>
      </c>
      <c r="AC125" s="195"/>
      <c r="AF125" s="121"/>
      <c r="AG125" s="5"/>
      <c r="AH125" s="69"/>
      <c r="AI125" s="69"/>
      <c r="AJ125" s="69"/>
      <c r="AK125" s="69"/>
      <c r="AL125" s="69"/>
      <c r="AM125" s="69"/>
      <c r="AN125" s="69"/>
      <c r="AO125" s="69"/>
      <c r="AP125" s="69"/>
    </row>
    <row r="126" spans="1:42" s="123" customFormat="1" ht="17.25" customHeight="1">
      <c r="A126" s="330"/>
      <c r="B126" s="122"/>
      <c r="C126" s="308"/>
      <c r="E126" s="306"/>
      <c r="G126" s="317"/>
      <c r="H126" s="343" t="s">
        <v>66</v>
      </c>
      <c r="I126" s="346">
        <v>5.8</v>
      </c>
      <c r="J126" s="344">
        <v>5.6</v>
      </c>
      <c r="K126" s="348">
        <v>5.8</v>
      </c>
      <c r="L126" s="344">
        <v>6.3</v>
      </c>
      <c r="M126" s="344">
        <v>5.1</v>
      </c>
      <c r="N126" s="344"/>
      <c r="O126" s="282"/>
      <c r="P126" s="344"/>
      <c r="Q126" s="348"/>
      <c r="R126" s="347"/>
      <c r="S126" s="326">
        <f>ROUND((SUM(I126:Q126,-(MAX(I126:Q126)),-(MIN(I126:Q126)))/(JUDGES_COUNT-2))*__fr_e__*10,4)</f>
        <v>17.2</v>
      </c>
      <c r="V126" s="323"/>
      <c r="W126" s="328">
        <f>W125</f>
        <v>57.0333</v>
      </c>
      <c r="X126" s="324">
        <f>X125</f>
        <v>14</v>
      </c>
      <c r="Y126" s="159"/>
      <c r="Z126" s="123">
        <f>Z125</f>
        <v>17.2</v>
      </c>
      <c r="AC126" s="195"/>
      <c r="AF126" s="121"/>
      <c r="AG126" s="5"/>
      <c r="AH126" s="69"/>
      <c r="AI126" s="69"/>
      <c r="AJ126" s="69"/>
      <c r="AK126" s="69"/>
      <c r="AL126" s="69"/>
      <c r="AM126" s="69"/>
      <c r="AN126" s="69"/>
      <c r="AO126" s="69"/>
      <c r="AP126" s="69"/>
    </row>
    <row r="127" spans="1:42" s="123" customFormat="1" ht="17.25" customHeight="1">
      <c r="A127" s="330"/>
      <c r="B127" s="122"/>
      <c r="C127" s="308"/>
      <c r="E127" s="306"/>
      <c r="G127" s="317"/>
      <c r="H127" s="343" t="s">
        <v>12</v>
      </c>
      <c r="I127" s="346">
        <v>5.6</v>
      </c>
      <c r="J127" s="344">
        <v>5.8</v>
      </c>
      <c r="K127" s="348">
        <v>5</v>
      </c>
      <c r="L127" s="344">
        <v>6.1</v>
      </c>
      <c r="M127" s="344">
        <v>5.8</v>
      </c>
      <c r="N127" s="344"/>
      <c r="O127" s="282"/>
      <c r="P127" s="344"/>
      <c r="Q127" s="348"/>
      <c r="R127" s="347"/>
      <c r="S127" s="326">
        <f>ROUND((SUM(I127:Q127,-(MAX(I127:Q127)),-(MIN(I127:Q127)))/(JUDGES_COUNT-2))*__fr_ai__*10,4)</f>
        <v>22.9333</v>
      </c>
      <c r="V127" s="323"/>
      <c r="W127" s="328">
        <f>W125</f>
        <v>57.0333</v>
      </c>
      <c r="X127" s="324">
        <f>X125</f>
        <v>14</v>
      </c>
      <c r="Y127" s="159"/>
      <c r="Z127" s="123">
        <f>Z125</f>
        <v>17.2</v>
      </c>
      <c r="AC127" s="195"/>
      <c r="AF127" s="121"/>
      <c r="AG127" s="5"/>
      <c r="AH127" s="69"/>
      <c r="AI127" s="69"/>
      <c r="AJ127" s="69"/>
      <c r="AK127" s="69"/>
      <c r="AL127" s="69"/>
      <c r="AM127" s="69"/>
      <c r="AN127" s="69"/>
      <c r="AO127" s="69"/>
      <c r="AP127" s="69"/>
    </row>
    <row r="128" spans="1:42" s="123" customFormat="1" ht="17.25" customHeight="1">
      <c r="A128" s="330"/>
      <c r="B128" s="122"/>
      <c r="C128" s="308"/>
      <c r="E128" s="306"/>
      <c r="G128" s="317"/>
      <c r="H128" s="343" t="s">
        <v>64</v>
      </c>
      <c r="I128" s="346">
        <v>5.5</v>
      </c>
      <c r="J128" s="344">
        <v>6.2</v>
      </c>
      <c r="K128" s="348">
        <v>5.7</v>
      </c>
      <c r="L128" s="344">
        <v>5.6</v>
      </c>
      <c r="M128" s="344">
        <v>5.6</v>
      </c>
      <c r="N128" s="344"/>
      <c r="O128" s="282"/>
      <c r="P128" s="344"/>
      <c r="Q128" s="348"/>
      <c r="R128" s="347"/>
      <c r="S128" s="326">
        <f>ROUND((SUM(I128:Q128,-(MAX(I128:Q128)),-(MIN(I128:Q128)))/(JUDGES_COUNT-2))*__fr_d__*10,4)</f>
        <v>16.9</v>
      </c>
      <c r="V128" s="323"/>
      <c r="W128" s="328">
        <f>W125</f>
        <v>57.0333</v>
      </c>
      <c r="X128" s="324">
        <f>X125</f>
        <v>14</v>
      </c>
      <c r="Y128" s="159"/>
      <c r="Z128" s="123">
        <f>Z125</f>
        <v>17.2</v>
      </c>
      <c r="AC128" s="195"/>
      <c r="AF128" s="121"/>
      <c r="AG128" s="5"/>
      <c r="AH128" s="69"/>
      <c r="AI128" s="69"/>
      <c r="AJ128" s="69"/>
      <c r="AK128" s="69"/>
      <c r="AL128" s="69"/>
      <c r="AM128" s="69"/>
      <c r="AN128" s="69"/>
      <c r="AO128" s="69"/>
      <c r="AP128" s="69"/>
    </row>
    <row r="129" spans="1:42" s="123" customFormat="1" ht="17.25" customHeight="1">
      <c r="A129" s="330"/>
      <c r="B129" s="122"/>
      <c r="C129" s="308"/>
      <c r="E129" s="306"/>
      <c r="G129" s="317"/>
      <c r="H129" s="320"/>
      <c r="I129" s="114"/>
      <c r="J129" s="306"/>
      <c r="K129" s="311"/>
      <c r="L129" s="308"/>
      <c r="M129" s="308"/>
      <c r="N129" s="318"/>
      <c r="P129" s="308"/>
      <c r="Q129" s="311"/>
      <c r="V129" s="323"/>
      <c r="W129" s="328">
        <f>W125</f>
        <v>57.0333</v>
      </c>
      <c r="X129" s="324">
        <f>X125</f>
        <v>14</v>
      </c>
      <c r="Y129" s="159"/>
      <c r="Z129" s="123">
        <f>Z125</f>
        <v>17.2</v>
      </c>
      <c r="AC129" s="195"/>
      <c r="AF129" s="121"/>
      <c r="AG129" s="5"/>
      <c r="AH129" s="69"/>
      <c r="AI129" s="69"/>
      <c r="AJ129" s="69"/>
      <c r="AK129" s="69"/>
      <c r="AL129" s="69"/>
      <c r="AM129" s="69"/>
      <c r="AN129" s="69"/>
      <c r="AO129" s="69"/>
      <c r="AP129" s="69"/>
    </row>
    <row r="130" spans="1:43" s="119" customFormat="1" ht="17.25" customHeight="1">
      <c r="A130" s="330"/>
      <c r="B130" s="122">
        <v>15</v>
      </c>
      <c r="C130" s="306" t="s">
        <v>136</v>
      </c>
      <c r="D130" s="123"/>
      <c r="E130" s="306"/>
      <c r="F130" s="123"/>
      <c r="G130" s="317" t="s">
        <v>145</v>
      </c>
      <c r="H130" s="320"/>
      <c r="I130" s="114" t="s">
        <v>150</v>
      </c>
      <c r="J130" s="306"/>
      <c r="K130" s="306"/>
      <c r="L130" s="306"/>
      <c r="M130" s="306"/>
      <c r="N130" s="317"/>
      <c r="O130" s="308"/>
      <c r="P130" s="307"/>
      <c r="Q130" s="309"/>
      <c r="R130" s="123"/>
      <c r="S130" s="123"/>
      <c r="T130" s="205"/>
      <c r="U130" s="256">
        <f>SUM(S131:S133,T130)</f>
        <v>74.4333</v>
      </c>
      <c r="V130" s="257">
        <f>ROUND(U130*FREE_PART,4)</f>
        <v>74.4333</v>
      </c>
      <c r="W130" s="356">
        <f>U130</f>
        <v>74.4333</v>
      </c>
      <c r="X130" s="324">
        <f>[1]!sn_val(B130)</f>
        <v>15</v>
      </c>
      <c r="Y130" s="159">
        <v>1</v>
      </c>
      <c r="Z130" s="123">
        <f>S131</f>
        <v>22.4</v>
      </c>
      <c r="AA130" s="123"/>
      <c r="AB130" s="123"/>
      <c r="AC130" s="195"/>
      <c r="AD130" s="123"/>
      <c r="AE130" s="123"/>
      <c r="AF130" s="121"/>
      <c r="AG130" s="5"/>
      <c r="AH130" s="69"/>
      <c r="AI130" s="69"/>
      <c r="AJ130" s="69"/>
      <c r="AK130" s="69"/>
      <c r="AL130" s="69"/>
      <c r="AM130" s="69"/>
      <c r="AN130" s="69"/>
      <c r="AO130" s="69"/>
      <c r="AP130" s="69"/>
      <c r="AQ130" s="101"/>
    </row>
    <row r="131" spans="1:26" ht="17.25" customHeight="1">
      <c r="A131" s="194"/>
      <c r="B131" s="247"/>
      <c r="H131" s="340" t="s">
        <v>66</v>
      </c>
      <c r="I131" s="225">
        <v>7.3</v>
      </c>
      <c r="J131" s="225">
        <v>7.8</v>
      </c>
      <c r="K131" s="225">
        <v>7.4</v>
      </c>
      <c r="L131" s="225">
        <v>7.7</v>
      </c>
      <c r="M131" s="225">
        <v>7.3</v>
      </c>
      <c r="N131" s="225"/>
      <c r="O131" s="225"/>
      <c r="P131" s="225"/>
      <c r="Q131" s="225"/>
      <c r="R131" s="341"/>
      <c r="S131" s="342">
        <f>ROUND((SUM(I131:Q131,-(MAX(I131:Q131)),-(MIN(I131:Q131)))/(JUDGES_COUNT-2))*__fr_e__*10,4)</f>
        <v>22.4</v>
      </c>
      <c r="T131" s="194"/>
      <c r="U131" s="194"/>
      <c r="V131" s="339"/>
      <c r="W131" s="357">
        <f>W130</f>
        <v>74.4333</v>
      </c>
      <c r="X131" s="358">
        <f>X130</f>
        <v>15</v>
      </c>
      <c r="Y131" s="194"/>
      <c r="Z131" s="192">
        <f>Z130</f>
        <v>22.4</v>
      </c>
    </row>
    <row r="132" spans="1:26" ht="17.25" customHeight="1">
      <c r="A132" s="194"/>
      <c r="B132" s="247"/>
      <c r="H132" s="340" t="s">
        <v>12</v>
      </c>
      <c r="I132" s="225">
        <v>7.3</v>
      </c>
      <c r="J132" s="225">
        <v>7.2</v>
      </c>
      <c r="K132" s="225">
        <v>7.8</v>
      </c>
      <c r="L132" s="225">
        <v>7.3</v>
      </c>
      <c r="M132" s="225">
        <v>7.7</v>
      </c>
      <c r="N132" s="225"/>
      <c r="O132" s="225"/>
      <c r="P132" s="225"/>
      <c r="Q132" s="225"/>
      <c r="R132" s="341"/>
      <c r="S132" s="342">
        <f>ROUND((SUM(I132:Q132,-(MAX(I132:Q132)),-(MIN(I132:Q132)))/(JUDGES_COUNT-2))*__fr_ai__*10,4)</f>
        <v>29.7333</v>
      </c>
      <c r="T132" s="194"/>
      <c r="U132" s="194"/>
      <c r="V132" s="339"/>
      <c r="W132" s="357">
        <f>W130</f>
        <v>74.4333</v>
      </c>
      <c r="X132" s="358">
        <f>X130</f>
        <v>15</v>
      </c>
      <c r="Y132" s="194"/>
      <c r="Z132" s="192">
        <f>Z130</f>
        <v>22.4</v>
      </c>
    </row>
    <row r="133" spans="1:26" ht="17.25" customHeight="1">
      <c r="A133" s="194"/>
      <c r="B133" s="247"/>
      <c r="H133" s="340" t="s">
        <v>64</v>
      </c>
      <c r="I133" s="225">
        <v>7.6</v>
      </c>
      <c r="J133" s="225">
        <v>7.3</v>
      </c>
      <c r="K133" s="225">
        <v>8</v>
      </c>
      <c r="L133" s="225">
        <v>6.9</v>
      </c>
      <c r="M133" s="225">
        <v>7.4</v>
      </c>
      <c r="N133" s="225"/>
      <c r="O133" s="225"/>
      <c r="P133" s="225"/>
      <c r="Q133" s="225"/>
      <c r="R133" s="341"/>
      <c r="S133" s="342">
        <f>ROUND((SUM(I133:Q133,-(MAX(I133:Q133)),-(MIN(I133:Q133)))/(JUDGES_COUNT-2))*__fr_d__*10,4)</f>
        <v>22.3</v>
      </c>
      <c r="T133" s="194"/>
      <c r="U133" s="194"/>
      <c r="V133" s="339"/>
      <c r="W133" s="357">
        <f>W130</f>
        <v>74.4333</v>
      </c>
      <c r="X133" s="358">
        <f>X130</f>
        <v>15</v>
      </c>
      <c r="Y133" s="194"/>
      <c r="Z133" s="192">
        <f>Z130</f>
        <v>22.4</v>
      </c>
    </row>
    <row r="134" spans="1:26" ht="17.25" customHeight="1">
      <c r="A134" s="194"/>
      <c r="B134" s="247"/>
      <c r="H134" s="194"/>
      <c r="P134" s="194"/>
      <c r="S134" s="194"/>
      <c r="T134" s="194"/>
      <c r="U134" s="194"/>
      <c r="V134" s="339"/>
      <c r="W134" s="357">
        <f>W130</f>
        <v>74.4333</v>
      </c>
      <c r="X134" s="358">
        <f>X130</f>
        <v>15</v>
      </c>
      <c r="Y134" s="194"/>
      <c r="Z134" s="192">
        <f>Z130</f>
        <v>22.4</v>
      </c>
    </row>
    <row r="135" spans="1:25" ht="15">
      <c r="A135" s="194"/>
      <c r="B135" s="247"/>
      <c r="H135" s="194"/>
      <c r="P135" s="194"/>
      <c r="S135" s="194"/>
      <c r="T135" s="194"/>
      <c r="U135" s="194"/>
      <c r="V135" s="194"/>
      <c r="W135" s="196"/>
      <c r="X135" s="247"/>
      <c r="Y135" s="194"/>
    </row>
    <row r="136" spans="1:25" ht="15">
      <c r="A136" s="194"/>
      <c r="B136" s="247"/>
      <c r="H136" s="194"/>
      <c r="P136" s="194"/>
      <c r="S136" s="194"/>
      <c r="T136" s="194"/>
      <c r="U136" s="194"/>
      <c r="V136" s="194"/>
      <c r="W136" s="196"/>
      <c r="X136" s="247"/>
      <c r="Y136" s="194"/>
    </row>
    <row r="137" spans="1:25" ht="15">
      <c r="A137" s="194"/>
      <c r="B137" s="247"/>
      <c r="H137" s="194"/>
      <c r="P137" s="194"/>
      <c r="S137" s="194"/>
      <c r="T137" s="194"/>
      <c r="U137" s="194"/>
      <c r="V137" s="194"/>
      <c r="W137" s="196"/>
      <c r="X137" s="247"/>
      <c r="Y137" s="194"/>
    </row>
    <row r="138" spans="1:25" ht="15">
      <c r="A138" s="194"/>
      <c r="B138" s="247"/>
      <c r="H138" s="194"/>
      <c r="P138" s="194"/>
      <c r="S138" s="194"/>
      <c r="T138" s="194"/>
      <c r="U138" s="194"/>
      <c r="V138" s="194"/>
      <c r="W138" s="196"/>
      <c r="X138" s="247"/>
      <c r="Y138" s="194"/>
    </row>
    <row r="139" spans="1:25" ht="15">
      <c r="A139" s="194"/>
      <c r="B139" s="247"/>
      <c r="H139" s="194"/>
      <c r="P139" s="194"/>
      <c r="S139" s="194"/>
      <c r="T139" s="194"/>
      <c r="U139" s="194"/>
      <c r="V139" s="194"/>
      <c r="W139" s="196"/>
      <c r="X139" s="247"/>
      <c r="Y139" s="194"/>
    </row>
    <row r="140" spans="1:25" ht="15">
      <c r="A140" s="194"/>
      <c r="B140" s="247"/>
      <c r="H140" s="194"/>
      <c r="P140" s="194"/>
      <c r="S140" s="194"/>
      <c r="T140" s="194"/>
      <c r="U140" s="194"/>
      <c r="V140" s="194"/>
      <c r="W140" s="196"/>
      <c r="X140" s="247"/>
      <c r="Y140" s="194"/>
    </row>
    <row r="141" spans="1:25" ht="15">
      <c r="A141" s="194"/>
      <c r="B141" s="247"/>
      <c r="H141" s="194"/>
      <c r="P141" s="194"/>
      <c r="S141" s="194"/>
      <c r="T141" s="194"/>
      <c r="U141" s="194"/>
      <c r="V141" s="194"/>
      <c r="W141" s="196"/>
      <c r="X141" s="247"/>
      <c r="Y141" s="194"/>
    </row>
    <row r="142" spans="1:25" ht="15">
      <c r="A142" s="194"/>
      <c r="B142" s="247"/>
      <c r="H142" s="194"/>
      <c r="P142" s="194"/>
      <c r="S142" s="194"/>
      <c r="T142" s="194"/>
      <c r="U142" s="194"/>
      <c r="V142" s="194"/>
      <c r="W142" s="196"/>
      <c r="X142" s="247"/>
      <c r="Y142" s="194"/>
    </row>
    <row r="143" spans="1:25" ht="15">
      <c r="A143" s="194"/>
      <c r="B143" s="247"/>
      <c r="H143" s="194"/>
      <c r="P143" s="194"/>
      <c r="S143" s="194"/>
      <c r="T143" s="194"/>
      <c r="U143" s="194"/>
      <c r="V143" s="194"/>
      <c r="W143" s="196"/>
      <c r="X143" s="247"/>
      <c r="Y143" s="194"/>
    </row>
    <row r="144" spans="1:25" ht="15">
      <c r="A144" s="194"/>
      <c r="B144" s="247"/>
      <c r="H144" s="194"/>
      <c r="P144" s="194"/>
      <c r="S144" s="194"/>
      <c r="T144" s="194"/>
      <c r="U144" s="194"/>
      <c r="V144" s="194"/>
      <c r="W144" s="196"/>
      <c r="X144" s="247"/>
      <c r="Y144" s="194"/>
    </row>
    <row r="145" spans="1:25" ht="15">
      <c r="A145" s="194"/>
      <c r="B145" s="247"/>
      <c r="H145" s="194"/>
      <c r="P145" s="194"/>
      <c r="S145" s="194"/>
      <c r="T145" s="194"/>
      <c r="U145" s="194"/>
      <c r="V145" s="194"/>
      <c r="W145" s="196"/>
      <c r="X145" s="247"/>
      <c r="Y145" s="194"/>
    </row>
    <row r="146" spans="1:25" ht="15">
      <c r="A146" s="194"/>
      <c r="B146" s="247"/>
      <c r="H146" s="194"/>
      <c r="P146" s="194"/>
      <c r="S146" s="194"/>
      <c r="T146" s="194"/>
      <c r="U146" s="194"/>
      <c r="V146" s="194"/>
      <c r="W146" s="196"/>
      <c r="X146" s="247"/>
      <c r="Y146" s="194"/>
    </row>
    <row r="147" spans="1:25" ht="15">
      <c r="A147" s="194"/>
      <c r="B147" s="247"/>
      <c r="H147" s="194"/>
      <c r="P147" s="194"/>
      <c r="S147" s="194"/>
      <c r="T147" s="194"/>
      <c r="U147" s="194"/>
      <c r="V147" s="194"/>
      <c r="W147" s="196"/>
      <c r="X147" s="247"/>
      <c r="Y147" s="194"/>
    </row>
    <row r="148" spans="1:25" ht="15">
      <c r="A148" s="194"/>
      <c r="B148" s="247"/>
      <c r="H148" s="194"/>
      <c r="P148" s="194"/>
      <c r="S148" s="194"/>
      <c r="T148" s="194"/>
      <c r="U148" s="194"/>
      <c r="V148" s="194"/>
      <c r="W148" s="196"/>
      <c r="X148" s="247"/>
      <c r="Y148" s="194"/>
    </row>
    <row r="149" spans="1:25" ht="15">
      <c r="A149" s="194"/>
      <c r="B149" s="247"/>
      <c r="H149" s="194"/>
      <c r="P149" s="194"/>
      <c r="S149" s="194"/>
      <c r="T149" s="194"/>
      <c r="U149" s="194"/>
      <c r="V149" s="194"/>
      <c r="W149" s="196"/>
      <c r="X149" s="247"/>
      <c r="Y149" s="194"/>
    </row>
    <row r="150" spans="1:25" ht="1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  <row r="1366" spans="1:25" ht="15">
      <c r="A1366" s="194"/>
      <c r="B1366" s="247"/>
      <c r="H1366" s="194"/>
      <c r="P1366" s="194"/>
      <c r="S1366" s="194"/>
      <c r="T1366" s="194"/>
      <c r="U1366" s="194"/>
      <c r="V1366" s="194"/>
      <c r="W1366" s="196"/>
      <c r="X1366" s="247"/>
      <c r="Y1366" s="194"/>
    </row>
    <row r="1367" spans="1:25" ht="15">
      <c r="A1367" s="194"/>
      <c r="B1367" s="247"/>
      <c r="H1367" s="194"/>
      <c r="P1367" s="194"/>
      <c r="S1367" s="194"/>
      <c r="T1367" s="194"/>
      <c r="U1367" s="194"/>
      <c r="V1367" s="194"/>
      <c r="W1367" s="196"/>
      <c r="X1367" s="247"/>
      <c r="Y1367" s="194"/>
    </row>
    <row r="1368" spans="1:25" ht="15">
      <c r="A1368" s="194"/>
      <c r="B1368" s="247"/>
      <c r="H1368" s="194"/>
      <c r="P1368" s="194"/>
      <c r="S1368" s="194"/>
      <c r="T1368" s="194"/>
      <c r="U1368" s="194"/>
      <c r="V1368" s="194"/>
      <c r="W1368" s="196"/>
      <c r="X1368" s="247"/>
      <c r="Y1368" s="194"/>
    </row>
    <row r="1369" spans="1:25" ht="15">
      <c r="A1369" s="194"/>
      <c r="B1369" s="247"/>
      <c r="H1369" s="194"/>
      <c r="P1369" s="194"/>
      <c r="S1369" s="194"/>
      <c r="T1369" s="194"/>
      <c r="U1369" s="194"/>
      <c r="V1369" s="194"/>
      <c r="W1369" s="196"/>
      <c r="X1369" s="247"/>
      <c r="Y1369" s="194"/>
    </row>
    <row r="1370" spans="1:25" ht="15">
      <c r="A1370" s="194"/>
      <c r="B1370" s="247"/>
      <c r="H1370" s="194"/>
      <c r="P1370" s="194"/>
      <c r="S1370" s="194"/>
      <c r="T1370" s="194"/>
      <c r="U1370" s="194"/>
      <c r="V1370" s="194"/>
      <c r="W1370" s="196"/>
      <c r="X1370" s="247"/>
      <c r="Y1370" s="194"/>
    </row>
    <row r="1371" spans="1:25" ht="15">
      <c r="A1371" s="194"/>
      <c r="B1371" s="247"/>
      <c r="H1371" s="194"/>
      <c r="P1371" s="194"/>
      <c r="S1371" s="194"/>
      <c r="T1371" s="194"/>
      <c r="U1371" s="194"/>
      <c r="V1371" s="194"/>
      <c r="W1371" s="196"/>
      <c r="X1371" s="247"/>
      <c r="Y1371" s="194"/>
    </row>
    <row r="1372" spans="1:25" ht="15">
      <c r="A1372" s="194"/>
      <c r="B1372" s="247"/>
      <c r="H1372" s="194"/>
      <c r="P1372" s="194"/>
      <c r="S1372" s="194"/>
      <c r="T1372" s="194"/>
      <c r="U1372" s="194"/>
      <c r="V1372" s="194"/>
      <c r="W1372" s="196"/>
      <c r="X1372" s="247"/>
      <c r="Y1372" s="194"/>
    </row>
    <row r="1373" spans="1:25" ht="15">
      <c r="A1373" s="194"/>
      <c r="B1373" s="247"/>
      <c r="H1373" s="194"/>
      <c r="P1373" s="194"/>
      <c r="S1373" s="194"/>
      <c r="T1373" s="194"/>
      <c r="U1373" s="194"/>
      <c r="V1373" s="194"/>
      <c r="W1373" s="196"/>
      <c r="X1373" s="247"/>
      <c r="Y1373" s="194"/>
    </row>
    <row r="1374" spans="1:25" ht="15">
      <c r="A1374" s="194"/>
      <c r="B1374" s="247"/>
      <c r="H1374" s="194"/>
      <c r="P1374" s="194"/>
      <c r="S1374" s="194"/>
      <c r="T1374" s="194"/>
      <c r="U1374" s="194"/>
      <c r="V1374" s="194"/>
      <c r="W1374" s="196"/>
      <c r="X1374" s="247"/>
      <c r="Y1374" s="194"/>
    </row>
    <row r="1375" spans="1:25" ht="15">
      <c r="A1375" s="194"/>
      <c r="B1375" s="247"/>
      <c r="H1375" s="194"/>
      <c r="P1375" s="194"/>
      <c r="S1375" s="194"/>
      <c r="T1375" s="194"/>
      <c r="U1375" s="194"/>
      <c r="V1375" s="194"/>
      <c r="W1375" s="196"/>
      <c r="X1375" s="247"/>
      <c r="Y1375" s="194"/>
    </row>
    <row r="1376" spans="1:25" ht="15">
      <c r="A1376" s="194"/>
      <c r="B1376" s="247"/>
      <c r="H1376" s="194"/>
      <c r="P1376" s="194"/>
      <c r="S1376" s="194"/>
      <c r="T1376" s="194"/>
      <c r="U1376" s="194"/>
      <c r="V1376" s="194"/>
      <c r="W1376" s="196"/>
      <c r="X1376" s="247"/>
      <c r="Y1376" s="194"/>
    </row>
    <row r="1377" spans="1:25" ht="15">
      <c r="A1377" s="194"/>
      <c r="B1377" s="247"/>
      <c r="H1377" s="194"/>
      <c r="P1377" s="194"/>
      <c r="S1377" s="194"/>
      <c r="T1377" s="194"/>
      <c r="U1377" s="194"/>
      <c r="V1377" s="194"/>
      <c r="W1377" s="196"/>
      <c r="X1377" s="247"/>
      <c r="Y1377" s="194"/>
    </row>
    <row r="1378" spans="1:25" ht="15">
      <c r="A1378" s="194"/>
      <c r="B1378" s="247"/>
      <c r="H1378" s="194"/>
      <c r="P1378" s="194"/>
      <c r="S1378" s="194"/>
      <c r="T1378" s="194"/>
      <c r="U1378" s="194"/>
      <c r="V1378" s="194"/>
      <c r="W1378" s="196"/>
      <c r="X1378" s="247"/>
      <c r="Y1378" s="194"/>
    </row>
    <row r="1379" spans="1:25" ht="15">
      <c r="A1379" s="194"/>
      <c r="B1379" s="247"/>
      <c r="H1379" s="194"/>
      <c r="P1379" s="194"/>
      <c r="S1379" s="194"/>
      <c r="T1379" s="194"/>
      <c r="U1379" s="194"/>
      <c r="V1379" s="194"/>
      <c r="W1379" s="196"/>
      <c r="X1379" s="247"/>
      <c r="Y1379" s="194"/>
    </row>
    <row r="1380" spans="1:25" ht="15">
      <c r="A1380" s="194"/>
      <c r="B1380" s="247"/>
      <c r="H1380" s="194"/>
      <c r="P1380" s="194"/>
      <c r="S1380" s="194"/>
      <c r="T1380" s="194"/>
      <c r="U1380" s="194"/>
      <c r="V1380" s="194"/>
      <c r="W1380" s="196"/>
      <c r="X1380" s="247"/>
      <c r="Y1380" s="194"/>
    </row>
    <row r="1381" spans="1:25" ht="15">
      <c r="A1381" s="194"/>
      <c r="B1381" s="247"/>
      <c r="H1381" s="194"/>
      <c r="P1381" s="194"/>
      <c r="S1381" s="194"/>
      <c r="T1381" s="194"/>
      <c r="U1381" s="194"/>
      <c r="V1381" s="194"/>
      <c r="W1381" s="196"/>
      <c r="X1381" s="247"/>
      <c r="Y1381" s="194"/>
    </row>
    <row r="1382" spans="1:25" ht="15">
      <c r="A1382" s="194"/>
      <c r="B1382" s="247"/>
      <c r="H1382" s="194"/>
      <c r="P1382" s="194"/>
      <c r="S1382" s="194"/>
      <c r="T1382" s="194"/>
      <c r="U1382" s="194"/>
      <c r="V1382" s="194"/>
      <c r="W1382" s="196"/>
      <c r="X1382" s="247"/>
      <c r="Y1382" s="194"/>
    </row>
    <row r="1383" spans="1:25" ht="15">
      <c r="A1383" s="194"/>
      <c r="B1383" s="247"/>
      <c r="H1383" s="194"/>
      <c r="P1383" s="194"/>
      <c r="S1383" s="194"/>
      <c r="T1383" s="194"/>
      <c r="U1383" s="194"/>
      <c r="V1383" s="194"/>
      <c r="W1383" s="196"/>
      <c r="X1383" s="247"/>
      <c r="Y1383" s="194"/>
    </row>
    <row r="1384" spans="1:25" ht="15">
      <c r="A1384" s="194"/>
      <c r="B1384" s="247"/>
      <c r="H1384" s="194"/>
      <c r="P1384" s="194"/>
      <c r="S1384" s="194"/>
      <c r="T1384" s="194"/>
      <c r="U1384" s="194"/>
      <c r="V1384" s="194"/>
      <c r="W1384" s="196"/>
      <c r="X1384" s="247"/>
      <c r="Y1384" s="194"/>
    </row>
    <row r="1385" spans="1:25" ht="15">
      <c r="A1385" s="194"/>
      <c r="B1385" s="247"/>
      <c r="H1385" s="194"/>
      <c r="P1385" s="194"/>
      <c r="S1385" s="194"/>
      <c r="T1385" s="194"/>
      <c r="U1385" s="194"/>
      <c r="V1385" s="194"/>
      <c r="W1385" s="196"/>
      <c r="X1385" s="247"/>
      <c r="Y1385" s="194"/>
    </row>
    <row r="1386" spans="1:25" ht="15">
      <c r="A1386" s="194"/>
      <c r="B1386" s="247"/>
      <c r="H1386" s="194"/>
      <c r="P1386" s="194"/>
      <c r="S1386" s="194"/>
      <c r="T1386" s="194"/>
      <c r="U1386" s="194"/>
      <c r="V1386" s="194"/>
      <c r="W1386" s="196"/>
      <c r="X1386" s="247"/>
      <c r="Y1386" s="194"/>
    </row>
    <row r="1387" spans="1:25" ht="15">
      <c r="A1387" s="194"/>
      <c r="B1387" s="247"/>
      <c r="H1387" s="194"/>
      <c r="P1387" s="194"/>
      <c r="S1387" s="194"/>
      <c r="T1387" s="194"/>
      <c r="U1387" s="194"/>
      <c r="V1387" s="194"/>
      <c r="W1387" s="196"/>
      <c r="X1387" s="247"/>
      <c r="Y1387" s="194"/>
    </row>
    <row r="1388" spans="1:25" ht="15">
      <c r="A1388" s="194"/>
      <c r="B1388" s="247"/>
      <c r="H1388" s="194"/>
      <c r="P1388" s="194"/>
      <c r="S1388" s="194"/>
      <c r="T1388" s="194"/>
      <c r="U1388" s="194"/>
      <c r="V1388" s="194"/>
      <c r="W1388" s="196"/>
      <c r="X1388" s="247"/>
      <c r="Y1388" s="194"/>
    </row>
    <row r="1389" spans="1:25" ht="15">
      <c r="A1389" s="194"/>
      <c r="B1389" s="247"/>
      <c r="H1389" s="194"/>
      <c r="P1389" s="194"/>
      <c r="S1389" s="194"/>
      <c r="T1389" s="194"/>
      <c r="U1389" s="194"/>
      <c r="V1389" s="194"/>
      <c r="W1389" s="196"/>
      <c r="X1389" s="247"/>
      <c r="Y1389" s="194"/>
    </row>
    <row r="1390" spans="1:25" ht="15">
      <c r="A1390" s="194"/>
      <c r="B1390" s="247"/>
      <c r="H1390" s="194"/>
      <c r="P1390" s="194"/>
      <c r="S1390" s="194"/>
      <c r="T1390" s="194"/>
      <c r="U1390" s="194"/>
      <c r="V1390" s="194"/>
      <c r="W1390" s="196"/>
      <c r="X1390" s="247"/>
      <c r="Y1390" s="194"/>
    </row>
    <row r="1391" spans="1:25" ht="15">
      <c r="A1391" s="194"/>
      <c r="B1391" s="247"/>
      <c r="H1391" s="194"/>
      <c r="P1391" s="194"/>
      <c r="S1391" s="194"/>
      <c r="T1391" s="194"/>
      <c r="U1391" s="194"/>
      <c r="V1391" s="194"/>
      <c r="W1391" s="196"/>
      <c r="X1391" s="247"/>
      <c r="Y1391" s="194"/>
    </row>
    <row r="1392" spans="1:25" ht="15">
      <c r="A1392" s="194"/>
      <c r="B1392" s="247"/>
      <c r="H1392" s="194"/>
      <c r="P1392" s="194"/>
      <c r="S1392" s="194"/>
      <c r="T1392" s="194"/>
      <c r="U1392" s="194"/>
      <c r="V1392" s="194"/>
      <c r="W1392" s="196"/>
      <c r="X1392" s="247"/>
      <c r="Y1392" s="194"/>
    </row>
    <row r="1393" spans="1:25" ht="15">
      <c r="A1393" s="194"/>
      <c r="B1393" s="247"/>
      <c r="H1393" s="194"/>
      <c r="P1393" s="194"/>
      <c r="S1393" s="194"/>
      <c r="T1393" s="194"/>
      <c r="U1393" s="194"/>
      <c r="V1393" s="194"/>
      <c r="W1393" s="196"/>
      <c r="X1393" s="247"/>
      <c r="Y1393" s="194"/>
    </row>
    <row r="1394" spans="1:25" ht="15">
      <c r="A1394" s="194"/>
      <c r="B1394" s="247"/>
      <c r="H1394" s="194"/>
      <c r="P1394" s="194"/>
      <c r="S1394" s="194"/>
      <c r="T1394" s="194"/>
      <c r="U1394" s="194"/>
      <c r="V1394" s="194"/>
      <c r="W1394" s="196"/>
      <c r="X1394" s="247"/>
      <c r="Y1394" s="194"/>
    </row>
    <row r="1395" spans="1:25" ht="15">
      <c r="A1395" s="194"/>
      <c r="B1395" s="247"/>
      <c r="H1395" s="194"/>
      <c r="P1395" s="194"/>
      <c r="S1395" s="194"/>
      <c r="T1395" s="194"/>
      <c r="U1395" s="194"/>
      <c r="V1395" s="194"/>
      <c r="W1395" s="196"/>
      <c r="X1395" s="247"/>
      <c r="Y1395" s="194"/>
    </row>
    <row r="1396" spans="1:25" ht="15">
      <c r="A1396" s="194"/>
      <c r="B1396" s="247"/>
      <c r="H1396" s="194"/>
      <c r="P1396" s="194"/>
      <c r="S1396" s="194"/>
      <c r="T1396" s="194"/>
      <c r="U1396" s="194"/>
      <c r="V1396" s="194"/>
      <c r="W1396" s="196"/>
      <c r="X1396" s="247"/>
      <c r="Y1396" s="194"/>
    </row>
    <row r="1397" spans="1:25" ht="15">
      <c r="A1397" s="194"/>
      <c r="B1397" s="247"/>
      <c r="H1397" s="194"/>
      <c r="P1397" s="194"/>
      <c r="S1397" s="194"/>
      <c r="T1397" s="194"/>
      <c r="U1397" s="194"/>
      <c r="V1397" s="194"/>
      <c r="W1397" s="196"/>
      <c r="X1397" s="247"/>
      <c r="Y1397" s="194"/>
    </row>
    <row r="1398" spans="1:25" ht="15">
      <c r="A1398" s="194"/>
      <c r="B1398" s="247"/>
      <c r="H1398" s="194"/>
      <c r="P1398" s="194"/>
      <c r="S1398" s="194"/>
      <c r="T1398" s="194"/>
      <c r="U1398" s="194"/>
      <c r="V1398" s="194"/>
      <c r="W1398" s="196"/>
      <c r="X1398" s="247"/>
      <c r="Y1398" s="194"/>
    </row>
    <row r="1399" spans="1:25" ht="15">
      <c r="A1399" s="194"/>
      <c r="B1399" s="247"/>
      <c r="H1399" s="194"/>
      <c r="P1399" s="194"/>
      <c r="S1399" s="194"/>
      <c r="T1399" s="194"/>
      <c r="U1399" s="194"/>
      <c r="V1399" s="194"/>
      <c r="W1399" s="196"/>
      <c r="X1399" s="247"/>
      <c r="Y1399" s="194"/>
    </row>
    <row r="1400" spans="1:25" ht="15">
      <c r="A1400" s="194"/>
      <c r="B1400" s="247"/>
      <c r="H1400" s="194"/>
      <c r="P1400" s="194"/>
      <c r="S1400" s="194"/>
      <c r="T1400" s="194"/>
      <c r="U1400" s="194"/>
      <c r="V1400" s="194"/>
      <c r="W1400" s="196"/>
      <c r="X1400" s="247"/>
      <c r="Y1400" s="194"/>
    </row>
  </sheetData>
  <sheetProtection/>
  <dataValidations count="5">
    <dataValidation allowBlank="1" sqref="T19:T34 L4:N8 K4:K6 P4:Q8 K8 O4 L40:L46 H43:J46 A40:G46 M40:IV50 AA1:AA2 S18:S34 O6 A47:A50 U1:Z8 L51:IV51 C47:E50 A35:J35 A51:J51 AA4:AA8 AB1:AU8 J40:J42 A9:E12 L9:IV12 G9:J12 A13:IV17 L35:IV35 X18:IV34 T18:U18 O18:Q34 A18:M34 W18 I4:J8 R1:S8 A1:H8 I1:Q1 U131:AU65536 U52:AU54 A52:S54 I59:M59 A55:B130 U55:W55 Q55:S130 X55:IV130 U130:W130 U125:W125 T126:W129 U120:W120 T121:W124 U115:W115 T116:W119 U110:W110 T111:W114 U105:W105 T106:W109 U100:W100 T101:W104 U95:W95 T96:W99 U90:W90 T91:W94 U85:W85 T86:W89 U80:W80 T81:W84 U75:W75 T76:W79 U70:W70 T71:W74 U65:W65 T66:W69 U60:W60 T61:W64 T56:W59 C55:H59 N55:P59 I55:M55 A131:H65536 N131:S65536 I134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31:T65536 T52:T54"/>
    <dataValidation type="whole" allowBlank="1" sqref="AA3">
      <formula1>3</formula1>
      <formula2>7</formula2>
    </dataValidation>
    <dataValidation type="decimal" operator="lessThan" allowBlank="1" showErrorMessage="1" sqref="T130 T125 T120 T115 T110 T105 T100 T95 T90 T85 T80 T75 T70 T65 T60">
      <formula1>0</formula1>
    </dataValidation>
    <dataValidation type="decimal" operator="lessThan" allowBlank="1" showErrorMessage="1" sqref="T55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="75" zoomScaleNormal="75" zoomScalePageLayoutView="0" workbookViewId="0" topLeftCell="A5">
      <selection activeCell="A10" sqref="A10:IV12"/>
    </sheetView>
  </sheetViews>
  <sheetFormatPr defaultColWidth="9.125" defaultRowHeight="12.75" outlineLevelRow="1"/>
  <cols>
    <col min="1" max="1" width="6.00390625" style="192" customWidth="1"/>
    <col min="2" max="2" width="5.375" style="193" customWidth="1"/>
    <col min="3" max="3" width="10.50390625" style="194" customWidth="1"/>
    <col min="4" max="7" width="5.625" style="194" customWidth="1"/>
    <col min="8" max="8" width="6.75390625" style="195" customWidth="1"/>
    <col min="9" max="15" width="5.625" style="194" customWidth="1"/>
    <col min="16" max="16" width="6.75390625" style="195" customWidth="1"/>
    <col min="17" max="17" width="5.625" style="194" customWidth="1"/>
    <col min="18" max="18" width="3.625" style="194" hidden="1" customWidth="1"/>
    <col min="19" max="21" width="12.00390625" style="241" hidden="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55" t="e">
        <f>V2</f>
        <v>#N/A</v>
      </c>
      <c r="X2" s="134"/>
      <c r="Y2" s="134"/>
      <c r="Z2" s="134"/>
      <c r="AA2" s="134"/>
      <c r="AB2" s="134"/>
    </row>
    <row r="3" spans="1:28" s="129" customFormat="1" ht="1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>
        <f>IF(OR(FIGS_PART,AND(TECH_PART,SETUP!__sum_tr__)),"",JUDGESLIST_01)</f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TOTAL RESULT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13.02.2019 8.30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Сенько Л.В.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5" hidden="1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154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154</v>
      </c>
      <c r="Q53" s="177"/>
      <c r="R53" s="176"/>
      <c r="S53" s="239">
        <f>FIGS_PART</f>
        <v>1</v>
      </c>
      <c r="T53" s="239">
        <f>IF(SETUP!__sum_tr__,TECH_PART,0)</f>
        <v>0</v>
      </c>
      <c r="U53" s="239">
        <f>FREE_PART</f>
        <v>1</v>
      </c>
      <c r="V53" s="239">
        <f>SUM(S53:U53)</f>
        <v>2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2" s="123" customFormat="1" ht="21" customHeight="1">
      <c r="A55" s="330">
        <v>1</v>
      </c>
      <c r="B55" s="122">
        <v>7</v>
      </c>
      <c r="C55" s="308" t="s">
        <v>134</v>
      </c>
      <c r="D55" s="306"/>
      <c r="E55" s="306"/>
      <c r="F55" s="306"/>
      <c r="G55" s="317" t="s">
        <v>146</v>
      </c>
      <c r="H55" s="321"/>
      <c r="I55" s="114" t="s">
        <v>150</v>
      </c>
      <c r="J55" s="310"/>
      <c r="N55" s="121"/>
      <c r="P55" s="307"/>
      <c r="Q55" s="309"/>
      <c r="S55" s="256">
        <f aca="true" t="shared" si="0" ref="S55:S68">IF(FIGS_PART,ROUND(AA55*FIGS_PART,4),"")</f>
        <v>73.5255</v>
      </c>
      <c r="T55" s="256"/>
      <c r="U55" s="256">
        <f>IF(FREE_PART,INDEX(FREE_SCORE!RES50,MATCH(Y55,FREE_SCORE!ID,0)),"")</f>
        <v>77.5</v>
      </c>
      <c r="V55" s="258">
        <f aca="true" t="shared" si="1" ref="V55:V69">SUM(S55:U55)</f>
        <v>151.0255</v>
      </c>
      <c r="W55" s="356">
        <f aca="true" t="shared" si="2" ref="W55:W70">V55</f>
        <v>151.0255</v>
      </c>
      <c r="X55" s="324">
        <f>[1]!sn_val(B55)</f>
        <v>7</v>
      </c>
      <c r="Y55" s="324">
        <v>15</v>
      </c>
      <c r="Z55" s="328">
        <f aca="true" t="shared" si="3" ref="Z55:Z70">U55</f>
        <v>77.5</v>
      </c>
      <c r="AA55" s="359">
        <f>INDEX([2]!RES100,MATCH(C55,[2]!SWIMMERS,0))</f>
        <v>73.5255</v>
      </c>
      <c r="AB55" s="359"/>
      <c r="AC55" s="360"/>
      <c r="AD55" s="359"/>
      <c r="AE55" s="359"/>
      <c r="AF55" s="359"/>
      <c r="AH55" s="159"/>
      <c r="AI55" s="159"/>
      <c r="AJ55" s="159"/>
      <c r="AK55" s="159"/>
      <c r="AL55" s="159"/>
      <c r="AM55" s="159"/>
      <c r="AN55" s="159"/>
      <c r="AO55" s="159"/>
      <c r="AP55" s="159"/>
    </row>
    <row r="56" spans="1:43" s="123" customFormat="1" ht="21" customHeight="1">
      <c r="A56" s="331">
        <v>2</v>
      </c>
      <c r="B56" s="112">
        <v>13</v>
      </c>
      <c r="C56" s="113" t="s">
        <v>135</v>
      </c>
      <c r="D56" s="113"/>
      <c r="E56" s="113"/>
      <c r="F56" s="113"/>
      <c r="G56" s="235" t="s">
        <v>146</v>
      </c>
      <c r="H56" s="319"/>
      <c r="I56" s="114" t="s">
        <v>150</v>
      </c>
      <c r="J56" s="115"/>
      <c r="K56" s="115"/>
      <c r="L56" s="116"/>
      <c r="M56" s="117"/>
      <c r="N56" s="118"/>
      <c r="O56" s="117"/>
      <c r="P56" s="117"/>
      <c r="Q56" s="117"/>
      <c r="R56" s="117"/>
      <c r="S56" s="256">
        <f t="shared" si="0"/>
        <v>72.4209</v>
      </c>
      <c r="T56" s="256"/>
      <c r="U56" s="256">
        <f>IF(FREE_PART,INDEX(FREE_SCORE!RES50,MATCH(Y56,FREE_SCORE!ID,0)),"")</f>
        <v>75.2333</v>
      </c>
      <c r="V56" s="258">
        <f t="shared" si="1"/>
        <v>147.6542</v>
      </c>
      <c r="W56" s="356">
        <f t="shared" si="2"/>
        <v>147.6542</v>
      </c>
      <c r="X56" s="325">
        <f>[1]!sn_val(B56)</f>
        <v>13</v>
      </c>
      <c r="Y56" s="325">
        <v>16</v>
      </c>
      <c r="Z56" s="329">
        <f t="shared" si="3"/>
        <v>75.2333</v>
      </c>
      <c r="AA56" s="361">
        <f>INDEX([2]!RES100,MATCH(C56,[2]!SWIMMERS,0))</f>
        <v>72.4209</v>
      </c>
      <c r="AB56" s="362"/>
      <c r="AC56" s="361"/>
      <c r="AD56" s="325"/>
      <c r="AE56" s="325"/>
      <c r="AF56" s="325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01"/>
    </row>
    <row r="57" spans="1:43" s="123" customFormat="1" ht="21" customHeight="1">
      <c r="A57" s="330">
        <v>3</v>
      </c>
      <c r="B57" s="122">
        <v>15</v>
      </c>
      <c r="C57" s="306" t="s">
        <v>136</v>
      </c>
      <c r="E57" s="306"/>
      <c r="G57" s="317" t="s">
        <v>145</v>
      </c>
      <c r="H57" s="320"/>
      <c r="I57" s="114" t="s">
        <v>150</v>
      </c>
      <c r="J57" s="306"/>
      <c r="K57" s="306"/>
      <c r="L57" s="306"/>
      <c r="M57" s="306"/>
      <c r="N57" s="317"/>
      <c r="O57" s="308"/>
      <c r="P57" s="307"/>
      <c r="Q57" s="309"/>
      <c r="S57" s="256">
        <f t="shared" si="0"/>
        <v>68.7908</v>
      </c>
      <c r="T57" s="256"/>
      <c r="U57" s="256">
        <f>IF(FREE_PART,INDEX(FREE_SCORE!RES50,MATCH(Y57,FREE_SCORE!ID,0)),"")</f>
        <v>74.4333</v>
      </c>
      <c r="V57" s="258">
        <f t="shared" si="1"/>
        <v>143.22410000000002</v>
      </c>
      <c r="W57" s="356">
        <f t="shared" si="2"/>
        <v>143.22410000000002</v>
      </c>
      <c r="X57" s="324">
        <f>[1]!sn_val(B57)</f>
        <v>15</v>
      </c>
      <c r="Y57" s="324">
        <v>1</v>
      </c>
      <c r="Z57" s="328">
        <f t="shared" si="3"/>
        <v>74.4333</v>
      </c>
      <c r="AA57" s="359">
        <f>INDEX([2]!RES100,MATCH(C57,[2]!SWIMMERS,0))</f>
        <v>68.7908</v>
      </c>
      <c r="AB57" s="359"/>
      <c r="AC57" s="360"/>
      <c r="AD57" s="359"/>
      <c r="AE57" s="359"/>
      <c r="AF57" s="359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1:42" s="123" customFormat="1" ht="21" customHeight="1">
      <c r="A58" s="330">
        <v>4</v>
      </c>
      <c r="B58" s="122">
        <v>8</v>
      </c>
      <c r="C58" s="308" t="s">
        <v>133</v>
      </c>
      <c r="E58" s="306"/>
      <c r="G58" s="317" t="s">
        <v>144</v>
      </c>
      <c r="H58" s="320"/>
      <c r="I58" s="114" t="s">
        <v>149</v>
      </c>
      <c r="J58" s="306"/>
      <c r="K58" s="306"/>
      <c r="L58" s="306"/>
      <c r="M58" s="306"/>
      <c r="N58" s="317"/>
      <c r="O58" s="308"/>
      <c r="P58" s="307"/>
      <c r="Q58" s="309"/>
      <c r="S58" s="256">
        <f t="shared" si="0"/>
        <v>68.3878</v>
      </c>
      <c r="T58" s="256"/>
      <c r="U58" s="256">
        <f>IF(FREE_PART,INDEX(FREE_SCORE!RES50,MATCH(Y58,FREE_SCORE!ID,0)),"")</f>
        <v>71.2</v>
      </c>
      <c r="V58" s="258">
        <f t="shared" si="1"/>
        <v>139.58780000000002</v>
      </c>
      <c r="W58" s="356">
        <f t="shared" si="2"/>
        <v>139.58780000000002</v>
      </c>
      <c r="X58" s="324">
        <f>[1]!sn_val(B58)</f>
        <v>8</v>
      </c>
      <c r="Y58" s="324">
        <v>14</v>
      </c>
      <c r="Z58" s="328">
        <f t="shared" si="3"/>
        <v>71.2</v>
      </c>
      <c r="AA58" s="359">
        <f>INDEX([2]!RES100,MATCH(C58,[2]!SWIMMERS,0))</f>
        <v>68.3878</v>
      </c>
      <c r="AB58" s="359"/>
      <c r="AC58" s="360"/>
      <c r="AD58" s="359"/>
      <c r="AE58" s="359"/>
      <c r="AF58" s="359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21" customHeight="1">
      <c r="A59" s="330">
        <v>5</v>
      </c>
      <c r="B59" s="122">
        <v>4</v>
      </c>
      <c r="C59" s="308" t="s">
        <v>132</v>
      </c>
      <c r="E59" s="306"/>
      <c r="G59" s="317" t="s">
        <v>143</v>
      </c>
      <c r="H59" s="320"/>
      <c r="I59" s="114" t="s">
        <v>149</v>
      </c>
      <c r="J59" s="306"/>
      <c r="K59" s="306"/>
      <c r="L59" s="308"/>
      <c r="M59" s="308"/>
      <c r="N59" s="317"/>
      <c r="O59" s="308"/>
      <c r="P59" s="307"/>
      <c r="Q59" s="309"/>
      <c r="S59" s="256">
        <f t="shared" si="0"/>
        <v>68.4235</v>
      </c>
      <c r="T59" s="256"/>
      <c r="U59" s="256">
        <f>IF(FREE_PART,INDEX(FREE_SCORE!RES50,MATCH(Y59,FREE_SCORE!ID,0)),"")</f>
        <v>70.3333</v>
      </c>
      <c r="V59" s="258">
        <f t="shared" si="1"/>
        <v>138.7568</v>
      </c>
      <c r="W59" s="356">
        <f t="shared" si="2"/>
        <v>138.7568</v>
      </c>
      <c r="X59" s="324">
        <f>[1]!sn_val(B59)</f>
        <v>4</v>
      </c>
      <c r="Y59" s="324">
        <v>13</v>
      </c>
      <c r="Z59" s="328">
        <f t="shared" si="3"/>
        <v>70.3333</v>
      </c>
      <c r="AA59" s="359">
        <f>INDEX([2]!RES100,MATCH(C59,[2]!SWIMMERS,0))</f>
        <v>68.4235</v>
      </c>
      <c r="AB59" s="359"/>
      <c r="AC59" s="360"/>
      <c r="AD59" s="359"/>
      <c r="AE59" s="359"/>
      <c r="AF59" s="359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21" customHeight="1">
      <c r="A60" s="330">
        <v>6</v>
      </c>
      <c r="B60" s="122">
        <v>12</v>
      </c>
      <c r="C60" s="310" t="s">
        <v>130</v>
      </c>
      <c r="E60" s="306"/>
      <c r="G60" s="317" t="s">
        <v>144</v>
      </c>
      <c r="H60" s="320"/>
      <c r="I60" s="114" t="s">
        <v>149</v>
      </c>
      <c r="K60" s="306"/>
      <c r="M60" s="306"/>
      <c r="N60" s="316"/>
      <c r="P60" s="306"/>
      <c r="Q60" s="309"/>
      <c r="S60" s="256">
        <f t="shared" si="0"/>
        <v>66.3776</v>
      </c>
      <c r="T60" s="256"/>
      <c r="U60" s="256">
        <f>IF(FREE_PART,INDEX(FREE_SCORE!RES50,MATCH(Y60,FREE_SCORE!ID,0)),"")</f>
        <v>71.7667</v>
      </c>
      <c r="V60" s="258">
        <f t="shared" si="1"/>
        <v>138.1443</v>
      </c>
      <c r="W60" s="356">
        <f t="shared" si="2"/>
        <v>138.1443</v>
      </c>
      <c r="X60" s="324">
        <f>[1]!sn_val(B60)</f>
        <v>12</v>
      </c>
      <c r="Y60" s="324">
        <v>11</v>
      </c>
      <c r="Z60" s="328">
        <f t="shared" si="3"/>
        <v>71.7667</v>
      </c>
      <c r="AA60" s="359">
        <f>INDEX([2]!RES100,MATCH(C60,[2]!SWIMMERS,0))</f>
        <v>66.3776</v>
      </c>
      <c r="AB60" s="359"/>
      <c r="AC60" s="360"/>
      <c r="AD60" s="359"/>
      <c r="AE60" s="359"/>
      <c r="AF60" s="359"/>
      <c r="AH60" s="117"/>
      <c r="AI60" s="117"/>
      <c r="AJ60" s="117"/>
      <c r="AK60" s="117"/>
      <c r="AL60" s="117"/>
      <c r="AM60" s="117"/>
      <c r="AN60" s="117"/>
      <c r="AO60" s="117"/>
      <c r="AP60" s="117"/>
    </row>
    <row r="61" spans="1:42" s="123" customFormat="1" ht="21" customHeight="1">
      <c r="A61" s="330">
        <v>7</v>
      </c>
      <c r="B61" s="122">
        <v>10</v>
      </c>
      <c r="C61" s="308" t="s">
        <v>131</v>
      </c>
      <c r="E61" s="306"/>
      <c r="G61" s="317" t="s">
        <v>145</v>
      </c>
      <c r="H61" s="320"/>
      <c r="I61" s="114" t="s">
        <v>149</v>
      </c>
      <c r="K61" s="306"/>
      <c r="M61" s="306"/>
      <c r="N61" s="316"/>
      <c r="P61" s="306"/>
      <c r="Q61" s="309"/>
      <c r="S61" s="256">
        <f t="shared" si="0"/>
        <v>61.6582</v>
      </c>
      <c r="T61" s="256"/>
      <c r="U61" s="256">
        <f>IF(FREE_PART,INDEX(FREE_SCORE!RES50,MATCH(Y61,FREE_SCORE!ID,0)),"")</f>
        <v>68.4667</v>
      </c>
      <c r="V61" s="258">
        <f t="shared" si="1"/>
        <v>130.1249</v>
      </c>
      <c r="W61" s="356">
        <f t="shared" si="2"/>
        <v>130.1249</v>
      </c>
      <c r="X61" s="324">
        <f>[1]!sn_val(B61)</f>
        <v>10</v>
      </c>
      <c r="Y61" s="324">
        <v>12</v>
      </c>
      <c r="Z61" s="328">
        <f t="shared" si="3"/>
        <v>68.4667</v>
      </c>
      <c r="AA61" s="359">
        <f>INDEX([2]!RES100,MATCH(C61,[2]!SWIMMERS,0))</f>
        <v>61.6582</v>
      </c>
      <c r="AB61" s="359"/>
      <c r="AC61" s="360"/>
      <c r="AD61" s="359"/>
      <c r="AE61" s="359"/>
      <c r="AF61" s="359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21" customHeight="1">
      <c r="A62" s="330">
        <v>8</v>
      </c>
      <c r="B62" s="122">
        <v>2</v>
      </c>
      <c r="C62" s="308" t="s">
        <v>141</v>
      </c>
      <c r="E62" s="306"/>
      <c r="G62" s="317" t="s">
        <v>146</v>
      </c>
      <c r="H62" s="320"/>
      <c r="I62" s="114" t="s">
        <v>152</v>
      </c>
      <c r="J62" s="306"/>
      <c r="N62" s="121"/>
      <c r="Q62" s="311"/>
      <c r="S62" s="256">
        <f t="shared" si="0"/>
        <v>56.5485</v>
      </c>
      <c r="T62" s="256"/>
      <c r="U62" s="256">
        <f>IF(FREE_PART,INDEX(FREE_SCORE!RES50,MATCH(Y62,FREE_SCORE!ID,0)),"")</f>
        <v>64.7667</v>
      </c>
      <c r="V62" s="258">
        <f t="shared" si="1"/>
        <v>121.3152</v>
      </c>
      <c r="W62" s="356">
        <f t="shared" si="2"/>
        <v>121.3152</v>
      </c>
      <c r="X62" s="324">
        <f>[1]!sn_val(B62)</f>
        <v>2</v>
      </c>
      <c r="Y62" s="324">
        <v>6</v>
      </c>
      <c r="Z62" s="328">
        <f t="shared" si="3"/>
        <v>64.7667</v>
      </c>
      <c r="AA62" s="359">
        <f>INDEX([2]!RES100,MATCH(C62,[2]!SWIMMERS,0))</f>
        <v>56.5485</v>
      </c>
      <c r="AB62" s="359"/>
      <c r="AC62" s="360"/>
      <c r="AD62" s="359"/>
      <c r="AE62" s="359"/>
      <c r="AF62" s="359"/>
      <c r="AG62" s="126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1:42" s="123" customFormat="1" ht="21" customHeight="1">
      <c r="A63" s="330">
        <v>9</v>
      </c>
      <c r="B63" s="122">
        <v>11</v>
      </c>
      <c r="C63" s="308" t="s">
        <v>128</v>
      </c>
      <c r="E63" s="306"/>
      <c r="G63" s="317" t="s">
        <v>143</v>
      </c>
      <c r="H63" s="320"/>
      <c r="I63" s="114" t="s">
        <v>148</v>
      </c>
      <c r="K63" s="306"/>
      <c r="M63" s="306"/>
      <c r="N63" s="316"/>
      <c r="P63" s="306"/>
      <c r="S63" s="256">
        <f t="shared" si="0"/>
        <v>53.6709</v>
      </c>
      <c r="T63" s="256"/>
      <c r="U63" s="256">
        <f>IF(FREE_PART,INDEX(FREE_SCORE!RES50,MATCH(Y63,FREE_SCORE!ID,0)),"")</f>
        <v>67.2333</v>
      </c>
      <c r="V63" s="258">
        <f t="shared" si="1"/>
        <v>120.9042</v>
      </c>
      <c r="W63" s="356">
        <f t="shared" si="2"/>
        <v>120.9042</v>
      </c>
      <c r="X63" s="324">
        <f>[1]!sn_val(B63)</f>
        <v>11</v>
      </c>
      <c r="Y63" s="324">
        <v>9</v>
      </c>
      <c r="Z63" s="328">
        <f t="shared" si="3"/>
        <v>67.2333</v>
      </c>
      <c r="AA63" s="359">
        <f>INDEX([2]!RES100,MATCH(C63,[2]!SWIMMERS,0))</f>
        <v>53.6709</v>
      </c>
      <c r="AB63" s="359"/>
      <c r="AC63" s="360"/>
      <c r="AD63" s="359"/>
      <c r="AE63" s="359"/>
      <c r="AF63" s="359"/>
      <c r="AH63" s="117"/>
      <c r="AI63" s="117"/>
      <c r="AJ63" s="117"/>
      <c r="AK63" s="117"/>
      <c r="AL63" s="117"/>
      <c r="AM63" s="117"/>
      <c r="AN63" s="117"/>
      <c r="AO63" s="117"/>
      <c r="AP63" s="117"/>
    </row>
    <row r="64" spans="1:42" s="123" customFormat="1" ht="21" customHeight="1">
      <c r="A64" s="330">
        <v>10</v>
      </c>
      <c r="B64" s="122">
        <v>6</v>
      </c>
      <c r="C64" s="308" t="s">
        <v>142</v>
      </c>
      <c r="E64" s="306"/>
      <c r="G64" s="317" t="s">
        <v>146</v>
      </c>
      <c r="H64" s="320"/>
      <c r="I64" s="114" t="s">
        <v>152</v>
      </c>
      <c r="J64" s="306"/>
      <c r="N64" s="121"/>
      <c r="Q64" s="311"/>
      <c r="S64" s="256">
        <f t="shared" si="0"/>
        <v>56.0204</v>
      </c>
      <c r="T64" s="256"/>
      <c r="U64" s="256">
        <f>IF(FREE_PART,INDEX(FREE_SCORE!RES50,MATCH(Y64,FREE_SCORE!ID,0)),"")</f>
        <v>63.9</v>
      </c>
      <c r="V64" s="258">
        <f t="shared" si="1"/>
        <v>119.9204</v>
      </c>
      <c r="W64" s="356">
        <f t="shared" si="2"/>
        <v>119.9204</v>
      </c>
      <c r="X64" s="324">
        <f>[1]!sn_val(B64)</f>
        <v>6</v>
      </c>
      <c r="Y64" s="324">
        <v>7</v>
      </c>
      <c r="Z64" s="328">
        <f t="shared" si="3"/>
        <v>63.9</v>
      </c>
      <c r="AA64" s="359">
        <f>INDEX([2]!RES100,MATCH(C64,[2]!SWIMMERS,0))</f>
        <v>56.0204</v>
      </c>
      <c r="AB64" s="359"/>
      <c r="AC64" s="360"/>
      <c r="AD64" s="359"/>
      <c r="AE64" s="359"/>
      <c r="AF64" s="359"/>
      <c r="AG64" s="126"/>
      <c r="AH64" s="69"/>
      <c r="AI64" s="69"/>
      <c r="AJ64" s="69"/>
      <c r="AK64" s="69"/>
      <c r="AL64" s="69"/>
      <c r="AM64" s="69"/>
      <c r="AN64" s="69"/>
      <c r="AO64" s="69"/>
      <c r="AP64" s="69"/>
    </row>
    <row r="65" spans="1:42" s="123" customFormat="1" ht="21" customHeight="1">
      <c r="A65" s="330">
        <v>11</v>
      </c>
      <c r="B65" s="122">
        <v>3</v>
      </c>
      <c r="C65" s="308" t="s">
        <v>129</v>
      </c>
      <c r="E65" s="306"/>
      <c r="G65" s="317" t="s">
        <v>144</v>
      </c>
      <c r="H65" s="320"/>
      <c r="I65" s="114" t="s">
        <v>148</v>
      </c>
      <c r="K65" s="306"/>
      <c r="M65" s="306"/>
      <c r="N65" s="316"/>
      <c r="P65" s="306"/>
      <c r="Q65" s="309"/>
      <c r="S65" s="256">
        <f t="shared" si="0"/>
        <v>53.2653</v>
      </c>
      <c r="T65" s="256"/>
      <c r="U65" s="256">
        <f>IF(FREE_PART,INDEX(FREE_SCORE!RES50,MATCH(Y65,FREE_SCORE!ID,0)),"")</f>
        <v>63.0667</v>
      </c>
      <c r="V65" s="258">
        <f t="shared" si="1"/>
        <v>116.332</v>
      </c>
      <c r="W65" s="356">
        <f t="shared" si="2"/>
        <v>116.332</v>
      </c>
      <c r="X65" s="324">
        <f>[1]!sn_val(B65)</f>
        <v>3</v>
      </c>
      <c r="Y65" s="324">
        <v>10</v>
      </c>
      <c r="Z65" s="328">
        <f t="shared" si="3"/>
        <v>63.0667</v>
      </c>
      <c r="AA65" s="359">
        <f>INDEX([2]!RES100,MATCH(C65,[2]!SWIMMERS,0))</f>
        <v>53.2653</v>
      </c>
      <c r="AB65" s="359"/>
      <c r="AC65" s="360"/>
      <c r="AD65" s="359"/>
      <c r="AE65" s="359"/>
      <c r="AF65" s="359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21" customHeight="1">
      <c r="A66" s="330">
        <v>12</v>
      </c>
      <c r="B66" s="122">
        <v>1</v>
      </c>
      <c r="C66" s="306" t="s">
        <v>127</v>
      </c>
      <c r="E66" s="306"/>
      <c r="G66" s="317" t="s">
        <v>143</v>
      </c>
      <c r="H66" s="320"/>
      <c r="I66" s="114" t="s">
        <v>148</v>
      </c>
      <c r="J66" s="306"/>
      <c r="K66" s="306"/>
      <c r="L66" s="306"/>
      <c r="M66" s="306"/>
      <c r="N66" s="317"/>
      <c r="O66" s="308"/>
      <c r="P66" s="307"/>
      <c r="S66" s="256">
        <f t="shared" si="0"/>
        <v>49.6939</v>
      </c>
      <c r="T66" s="256"/>
      <c r="U66" s="256">
        <f>IF(FREE_PART,INDEX(FREE_SCORE!RES50,MATCH(Y66,FREE_SCORE!ID,0)),"")</f>
        <v>63.1667</v>
      </c>
      <c r="V66" s="258">
        <f t="shared" si="1"/>
        <v>112.8606</v>
      </c>
      <c r="W66" s="356">
        <f t="shared" si="2"/>
        <v>112.8606</v>
      </c>
      <c r="X66" s="324">
        <f>[1]!sn_val(B66)</f>
        <v>1</v>
      </c>
      <c r="Y66" s="324">
        <v>8</v>
      </c>
      <c r="Z66" s="328">
        <f t="shared" si="3"/>
        <v>63.1667</v>
      </c>
      <c r="AA66" s="359">
        <f>INDEX([2]!RES100,MATCH(C66,[2]!SWIMMERS,0))</f>
        <v>49.6939</v>
      </c>
      <c r="AB66" s="359"/>
      <c r="AC66" s="360"/>
      <c r="AD66" s="359"/>
      <c r="AE66" s="359"/>
      <c r="AF66" s="359"/>
      <c r="AG66" s="117"/>
      <c r="AH66" s="126"/>
      <c r="AI66" s="126"/>
      <c r="AJ66" s="126"/>
      <c r="AK66" s="126"/>
      <c r="AL66" s="126"/>
      <c r="AM66" s="126"/>
      <c r="AN66" s="126"/>
      <c r="AO66" s="126"/>
      <c r="AP66" s="126"/>
    </row>
    <row r="67" spans="1:42" s="123" customFormat="1" ht="21" customHeight="1">
      <c r="A67" s="330">
        <v>13</v>
      </c>
      <c r="B67" s="122">
        <v>5</v>
      </c>
      <c r="C67" s="310" t="s">
        <v>139</v>
      </c>
      <c r="E67" s="306"/>
      <c r="G67" s="317" t="s">
        <v>143</v>
      </c>
      <c r="H67" s="320"/>
      <c r="I67" s="114" t="s">
        <v>148</v>
      </c>
      <c r="K67" s="306"/>
      <c r="M67" s="306"/>
      <c r="N67" s="316"/>
      <c r="P67" s="306"/>
      <c r="Q67" s="311"/>
      <c r="S67" s="256">
        <f t="shared" si="0"/>
        <v>47.8214</v>
      </c>
      <c r="T67" s="256"/>
      <c r="U67" s="256">
        <f>IF(FREE_PART,INDEX(FREE_SCORE!RES50,MATCH(Y67,FREE_SCORE!ID,0)),"")</f>
        <v>58.5667</v>
      </c>
      <c r="V67" s="258">
        <f t="shared" si="1"/>
        <v>106.3881</v>
      </c>
      <c r="W67" s="356">
        <f t="shared" si="2"/>
        <v>106.3881</v>
      </c>
      <c r="X67" s="324">
        <f>[1]!sn_val(B67)</f>
        <v>5</v>
      </c>
      <c r="Y67" s="324">
        <v>3</v>
      </c>
      <c r="Z67" s="328">
        <f t="shared" si="3"/>
        <v>58.5667</v>
      </c>
      <c r="AA67" s="359">
        <f>INDEX([2]!RES100,MATCH(C67,[2]!SWIMMERS,0))</f>
        <v>47.8214</v>
      </c>
      <c r="AB67" s="359"/>
      <c r="AC67" s="360"/>
      <c r="AD67" s="359"/>
      <c r="AE67" s="359"/>
      <c r="AF67" s="359"/>
      <c r="AG67" s="5"/>
      <c r="AH67" s="69"/>
      <c r="AI67" s="69"/>
      <c r="AJ67" s="69"/>
      <c r="AK67" s="69"/>
      <c r="AL67" s="69"/>
      <c r="AM67" s="69"/>
      <c r="AN67" s="69"/>
      <c r="AO67" s="69"/>
      <c r="AP67" s="69"/>
    </row>
    <row r="68" spans="1:42" s="123" customFormat="1" ht="21" customHeight="1">
      <c r="A68" s="330">
        <v>14</v>
      </c>
      <c r="B68" s="122">
        <v>14</v>
      </c>
      <c r="C68" s="308" t="s">
        <v>140</v>
      </c>
      <c r="E68" s="306"/>
      <c r="G68" s="317" t="s">
        <v>145</v>
      </c>
      <c r="H68" s="320"/>
      <c r="I68" s="114" t="s">
        <v>148</v>
      </c>
      <c r="J68" s="306"/>
      <c r="K68" s="311"/>
      <c r="L68" s="308"/>
      <c r="M68" s="308"/>
      <c r="N68" s="318"/>
      <c r="P68" s="308"/>
      <c r="Q68" s="311"/>
      <c r="S68" s="256">
        <f t="shared" si="0"/>
        <v>40.8138</v>
      </c>
      <c r="T68" s="256"/>
      <c r="U68" s="256">
        <f>IF(FREE_PART,INDEX(FREE_SCORE!RES50,MATCH(Y68,FREE_SCORE!ID,0)),"")</f>
        <v>57.0333</v>
      </c>
      <c r="V68" s="258">
        <f t="shared" si="1"/>
        <v>97.8471</v>
      </c>
      <c r="W68" s="356">
        <f t="shared" si="2"/>
        <v>97.8471</v>
      </c>
      <c r="X68" s="324">
        <f>[1]!sn_val(B68)</f>
        <v>14</v>
      </c>
      <c r="Y68" s="324">
        <v>5</v>
      </c>
      <c r="Z68" s="328">
        <f t="shared" si="3"/>
        <v>57.0333</v>
      </c>
      <c r="AA68" s="359">
        <f>INDEX([2]!RES100,MATCH(C68,[2]!SWIMMERS,0))</f>
        <v>40.8138</v>
      </c>
      <c r="AB68" s="359"/>
      <c r="AC68" s="360"/>
      <c r="AD68" s="359"/>
      <c r="AE68" s="359"/>
      <c r="AF68" s="359"/>
      <c r="AG68" s="5"/>
      <c r="AH68" s="69"/>
      <c r="AI68" s="69"/>
      <c r="AJ68" s="69"/>
      <c r="AK68" s="69"/>
      <c r="AL68" s="69"/>
      <c r="AM68" s="69"/>
      <c r="AN68" s="69"/>
      <c r="AO68" s="69"/>
      <c r="AP68" s="69"/>
    </row>
    <row r="69" spans="1:43" s="123" customFormat="1" ht="21" customHeight="1">
      <c r="A69" s="330">
        <v>15</v>
      </c>
      <c r="B69" s="122">
        <v>0</v>
      </c>
      <c r="C69" s="308" t="s">
        <v>138</v>
      </c>
      <c r="E69" s="306"/>
      <c r="G69" s="317" t="s">
        <v>147</v>
      </c>
      <c r="H69" s="320"/>
      <c r="I69" s="114" t="s">
        <v>148</v>
      </c>
      <c r="K69" s="306"/>
      <c r="M69" s="306"/>
      <c r="N69" s="316"/>
      <c r="P69" s="306"/>
      <c r="Q69" s="309"/>
      <c r="S69" s="256">
        <v>0</v>
      </c>
      <c r="T69" s="256"/>
      <c r="U69" s="256">
        <f>IF(FREE_PART,INDEX(FREE_SCORE!RES50,MATCH(Y69,FREE_SCORE!ID,0)),"")</f>
        <v>50.0333</v>
      </c>
      <c r="V69" s="258">
        <f t="shared" si="1"/>
        <v>50.0333</v>
      </c>
      <c r="W69" s="356">
        <f t="shared" si="2"/>
        <v>50.0333</v>
      </c>
      <c r="X69" s="324">
        <f>[1]!sn_val(B69)</f>
        <v>0</v>
      </c>
      <c r="Y69" s="324">
        <v>4</v>
      </c>
      <c r="Z69" s="328">
        <f t="shared" si="3"/>
        <v>50.0333</v>
      </c>
      <c r="AA69" s="359" t="e">
        <f>INDEX([2]!RES100,MATCH(C69,[2]!SWIMMERS,0))</f>
        <v>#N/A</v>
      </c>
      <c r="AB69" s="359"/>
      <c r="AC69" s="360"/>
      <c r="AD69" s="359"/>
      <c r="AE69" s="359"/>
      <c r="AF69" s="359"/>
      <c r="AG69" s="5"/>
      <c r="AH69" s="69"/>
      <c r="AI69" s="69"/>
      <c r="AJ69" s="69"/>
      <c r="AK69" s="69"/>
      <c r="AL69" s="69"/>
      <c r="AM69" s="69"/>
      <c r="AN69" s="69"/>
      <c r="AO69" s="69"/>
      <c r="AP69" s="69"/>
      <c r="AQ69" s="119"/>
    </row>
    <row r="70" spans="1:42" s="119" customFormat="1" ht="21" customHeight="1">
      <c r="A70" s="330"/>
      <c r="B70" s="122"/>
      <c r="C70" s="308"/>
      <c r="D70" s="123"/>
      <c r="E70" s="306"/>
      <c r="F70" s="123"/>
      <c r="G70" s="317"/>
      <c r="H70" s="320"/>
      <c r="I70" s="114"/>
      <c r="J70" s="123"/>
      <c r="K70" s="306"/>
      <c r="L70" s="123"/>
      <c r="M70" s="306"/>
      <c r="N70" s="316"/>
      <c r="O70" s="123"/>
      <c r="P70" s="306"/>
      <c r="Q70" s="309"/>
      <c r="R70" s="123"/>
      <c r="S70" s="256"/>
      <c r="T70" s="256"/>
      <c r="U70" s="256"/>
      <c r="V70" s="258"/>
      <c r="W70" s="356">
        <f t="shared" si="2"/>
        <v>0</v>
      </c>
      <c r="X70" s="324">
        <f>[1]!sn_val(B70)</f>
        <v>0</v>
      </c>
      <c r="Y70" s="324">
        <v>2</v>
      </c>
      <c r="Z70" s="328">
        <f t="shared" si="3"/>
        <v>0</v>
      </c>
      <c r="AA70" s="359" t="e">
        <f>INDEX([2]!RES100,MATCH(C70,[2]!SWIMMERS,0))</f>
        <v>#N/A</v>
      </c>
      <c r="AB70" s="359"/>
      <c r="AC70" s="360"/>
      <c r="AD70" s="359"/>
      <c r="AE70" s="359"/>
      <c r="AF70" s="359"/>
      <c r="AG70" s="5"/>
      <c r="AH70" s="69"/>
      <c r="AI70" s="69"/>
      <c r="AJ70" s="69"/>
      <c r="AK70" s="69"/>
      <c r="AL70" s="69"/>
      <c r="AM70" s="69"/>
      <c r="AN70" s="69"/>
      <c r="AO70" s="69"/>
      <c r="AP70" s="69"/>
    </row>
  </sheetData>
  <sheetProtection/>
  <dataValidations count="1">
    <dataValidation allowBlank="1" sqref="A1:J8 K1:K6 K8 O6 A9:E12 G9:J12 L1:N12 O1:O4 O9:O54 P1:IV54 A13:N54 A71:IV65536 A55:B70 C55:P55 Q55:IV70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00390625" style="121" customWidth="1"/>
    <col min="2" max="2" width="5.375" style="236" customWidth="1"/>
    <col min="3" max="3" width="10.50390625" style="124" customWidth="1"/>
    <col min="4" max="7" width="5.625" style="124" customWidth="1"/>
    <col min="8" max="8" width="4.625" style="123" customWidth="1"/>
    <col min="9" max="15" width="5.625" style="124" customWidth="1"/>
    <col min="16" max="16" width="4.625" style="123" customWidth="1"/>
    <col min="17" max="22" width="6.625" style="124" customWidth="1"/>
    <col min="23" max="23" width="6.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SOLO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5"/>
    <row r="59" s="194" customFormat="1" ht="15"/>
    <row r="60" s="194" customFormat="1" ht="15"/>
    <row r="61" s="194" customFormat="1" ht="15"/>
    <row r="62" s="194" customFormat="1" ht="15"/>
    <row r="63" s="194" customFormat="1" ht="15"/>
    <row r="64" s="194" customFormat="1" ht="15"/>
    <row r="65" s="194" customFormat="1" ht="15"/>
    <row r="66" s="194" customFormat="1" ht="15"/>
    <row r="67" s="194" customFormat="1" ht="15"/>
    <row r="68" s="194" customFormat="1" ht="15"/>
    <row r="69" s="194" customFormat="1" ht="15"/>
    <row r="70" s="194" customFormat="1" ht="15"/>
    <row r="71" s="194" customFormat="1" ht="15"/>
    <row r="72" s="194" customFormat="1" ht="15"/>
    <row r="73" s="194" customFormat="1" ht="15"/>
    <row r="74" s="194" customFormat="1" ht="15"/>
    <row r="75" s="194" customFormat="1" ht="15"/>
    <row r="76" s="194" customFormat="1" ht="15"/>
    <row r="77" s="194" customFormat="1" ht="15"/>
    <row r="78" s="194" customFormat="1" ht="15"/>
    <row r="79" s="194" customFormat="1" ht="15"/>
    <row r="80" s="194" customFormat="1" ht="15"/>
    <row r="81" s="194" customFormat="1" ht="15"/>
    <row r="82" s="194" customFormat="1" ht="15"/>
    <row r="83" s="194" customFormat="1" ht="15"/>
    <row r="84" s="194" customFormat="1" ht="15"/>
    <row r="85" s="194" customFormat="1" ht="15"/>
    <row r="86" s="194" customFormat="1" ht="15"/>
    <row r="87" s="194" customFormat="1" ht="15"/>
    <row r="88" s="194" customFormat="1" ht="15"/>
    <row r="89" s="194" customFormat="1" ht="15"/>
    <row r="90" s="194" customFormat="1" ht="15"/>
    <row r="91" s="194" customFormat="1" ht="15"/>
    <row r="92" s="194" customFormat="1" ht="15"/>
    <row r="93" s="194" customFormat="1" ht="15"/>
    <row r="94" s="194" customFormat="1" ht="15"/>
    <row r="95" s="194" customFormat="1" ht="15"/>
    <row r="96" s="194" customFormat="1" ht="15"/>
    <row r="97" s="194" customFormat="1" ht="15"/>
    <row r="98" s="194" customFormat="1" ht="15"/>
    <row r="99" s="194" customFormat="1" ht="15"/>
    <row r="100" s="194" customFormat="1" ht="15"/>
    <row r="101" s="194" customFormat="1" ht="15"/>
    <row r="102" s="194" customFormat="1" ht="15"/>
    <row r="103" s="194" customFormat="1" ht="15"/>
    <row r="104" s="194" customFormat="1" ht="15"/>
    <row r="105" s="194" customFormat="1" ht="15"/>
    <row r="106" s="194" customFormat="1" ht="15"/>
    <row r="107" s="194" customFormat="1" ht="15"/>
    <row r="108" s="194" customFormat="1" ht="15"/>
    <row r="109" s="194" customFormat="1" ht="15"/>
    <row r="110" s="194" customFormat="1" ht="15"/>
    <row r="111" s="194" customFormat="1" ht="15"/>
    <row r="112" s="194" customFormat="1" ht="15"/>
    <row r="113" s="194" customFormat="1" ht="15"/>
    <row r="114" s="194" customFormat="1" ht="15"/>
    <row r="115" s="194" customFormat="1" ht="15"/>
    <row r="116" s="194" customFormat="1" ht="15"/>
    <row r="117" s="194" customFormat="1" ht="15"/>
    <row r="118" s="194" customFormat="1" ht="15"/>
    <row r="119" s="194" customFormat="1" ht="15"/>
    <row r="120" s="194" customFormat="1" ht="15"/>
    <row r="121" s="194" customFormat="1" ht="15"/>
    <row r="122" s="194" customFormat="1" ht="15"/>
    <row r="123" s="194" customFormat="1" ht="15"/>
    <row r="124" s="194" customFormat="1" ht="15"/>
    <row r="125" s="194" customFormat="1" ht="15"/>
    <row r="126" s="194" customFormat="1" ht="15"/>
    <row r="127" s="194" customFormat="1" ht="15"/>
    <row r="128" s="194" customFormat="1" ht="15"/>
    <row r="129" s="194" customFormat="1" ht="15"/>
    <row r="130" s="194" customFormat="1" ht="15"/>
    <row r="131" s="194" customFormat="1" ht="15"/>
    <row r="132" s="194" customFormat="1" ht="15"/>
    <row r="133" s="194" customFormat="1" ht="15"/>
    <row r="134" s="194" customFormat="1" ht="15"/>
    <row r="135" s="194" customFormat="1" ht="15"/>
    <row r="136" s="194" customFormat="1" ht="15"/>
    <row r="137" s="194" customFormat="1" ht="15"/>
    <row r="138" s="194" customFormat="1" ht="15"/>
    <row r="139" s="194" customFormat="1" ht="15"/>
    <row r="140" s="194" customFormat="1" ht="15"/>
    <row r="141" s="194" customFormat="1" ht="15"/>
    <row r="142" s="194" customFormat="1" ht="15"/>
    <row r="143" s="194" customFormat="1" ht="15"/>
    <row r="144" s="194" customFormat="1" ht="15"/>
    <row r="145" s="194" customFormat="1" ht="15"/>
    <row r="146" s="194" customFormat="1" ht="15"/>
    <row r="147" s="194" customFormat="1" ht="15"/>
    <row r="148" s="194" customFormat="1" ht="15"/>
    <row r="149" s="194" customFormat="1" ht="15"/>
    <row r="150" s="194" customFormat="1" ht="15"/>
    <row r="151" s="194" customFormat="1" ht="15"/>
    <row r="152" s="194" customFormat="1" ht="15"/>
    <row r="153" s="194" customFormat="1" ht="15"/>
    <row r="154" s="194" customFormat="1" ht="15"/>
    <row r="155" s="194" customFormat="1" ht="15"/>
    <row r="156" s="194" customFormat="1" ht="15"/>
    <row r="157" s="194" customFormat="1" ht="15"/>
    <row r="158" s="194" customFormat="1" ht="15"/>
    <row r="159" s="194" customFormat="1" ht="15"/>
    <row r="160" s="194" customFormat="1" ht="15"/>
    <row r="161" s="194" customFormat="1" ht="15"/>
    <row r="162" s="194" customFormat="1" ht="15"/>
    <row r="163" s="194" customFormat="1" ht="15"/>
    <row r="164" s="194" customFormat="1" ht="15"/>
    <row r="165" s="194" customFormat="1" ht="15"/>
    <row r="166" s="194" customFormat="1" ht="15"/>
    <row r="167" s="194" customFormat="1" ht="15"/>
    <row r="168" s="194" customFormat="1" ht="15"/>
    <row r="169" s="194" customFormat="1" ht="15"/>
    <row r="170" s="194" customFormat="1" ht="15"/>
    <row r="171" s="194" customFormat="1" ht="15"/>
    <row r="172" s="194" customFormat="1" ht="15"/>
    <row r="173" s="194" customFormat="1" ht="15"/>
    <row r="174" s="194" customFormat="1" ht="15"/>
    <row r="175" s="194" customFormat="1" ht="15"/>
    <row r="176" s="194" customFormat="1" ht="15"/>
    <row r="177" s="194" customFormat="1" ht="15"/>
    <row r="178" s="194" customFormat="1" ht="15"/>
    <row r="179" s="194" customFormat="1" ht="15"/>
    <row r="180" s="194" customFormat="1" ht="15"/>
    <row r="181" s="194" customFormat="1" ht="15"/>
    <row r="182" s="194" customFormat="1" ht="15"/>
    <row r="183" s="194" customFormat="1" ht="15"/>
    <row r="184" s="194" customFormat="1" ht="15"/>
    <row r="185" s="194" customFormat="1" ht="15"/>
    <row r="186" s="194" customFormat="1" ht="15"/>
    <row r="187" s="194" customFormat="1" ht="15"/>
    <row r="188" s="194" customFormat="1" ht="15"/>
    <row r="189" s="194" customFormat="1" ht="15"/>
    <row r="190" s="194" customFormat="1" ht="15"/>
    <row r="191" s="194" customFormat="1" ht="15"/>
    <row r="192" s="194" customFormat="1" ht="15"/>
    <row r="193" s="194" customFormat="1" ht="15"/>
    <row r="194" s="194" customFormat="1" ht="15"/>
    <row r="195" s="194" customFormat="1" ht="15"/>
    <row r="196" s="194" customFormat="1" ht="15"/>
    <row r="197" s="194" customFormat="1" ht="15"/>
    <row r="198" s="194" customFormat="1" ht="15"/>
    <row r="199" s="194" customFormat="1" ht="15"/>
    <row r="200" s="194" customFormat="1" ht="15"/>
    <row r="201" s="194" customFormat="1" ht="15"/>
    <row r="202" s="194" customFormat="1" ht="15"/>
    <row r="203" s="194" customFormat="1" ht="15"/>
    <row r="204" s="194" customFormat="1" ht="15"/>
    <row r="205" s="194" customFormat="1" ht="15"/>
    <row r="206" s="194" customFormat="1" ht="15"/>
    <row r="207" s="194" customFormat="1" ht="15"/>
    <row r="208" s="194" customFormat="1" ht="15"/>
    <row r="209" s="194" customFormat="1" ht="15"/>
    <row r="210" s="194" customFormat="1" ht="15"/>
    <row r="211" s="194" customFormat="1" ht="15"/>
    <row r="212" s="194" customFormat="1" ht="15"/>
    <row r="213" s="194" customFormat="1" ht="15"/>
    <row r="214" s="194" customFormat="1" ht="15"/>
    <row r="215" s="194" customFormat="1" ht="15"/>
    <row r="216" s="194" customFormat="1" ht="15"/>
    <row r="217" s="194" customFormat="1" ht="15"/>
    <row r="218" s="194" customFormat="1" ht="15"/>
    <row r="219" s="194" customFormat="1" ht="15"/>
    <row r="220" s="194" customFormat="1" ht="15"/>
    <row r="221" s="194" customFormat="1" ht="15"/>
    <row r="222" s="194" customFormat="1" ht="15"/>
    <row r="223" s="194" customFormat="1" ht="15"/>
    <row r="224" s="194" customFormat="1" ht="15"/>
    <row r="225" s="194" customFormat="1" ht="15"/>
    <row r="226" s="194" customFormat="1" ht="15"/>
    <row r="227" s="194" customFormat="1" ht="15"/>
    <row r="228" s="194" customFormat="1" ht="15"/>
    <row r="229" s="194" customFormat="1" ht="15"/>
    <row r="230" s="194" customFormat="1" ht="15"/>
    <row r="231" s="194" customFormat="1" ht="15"/>
    <row r="232" s="194" customFormat="1" ht="15"/>
    <row r="233" s="194" customFormat="1" ht="15"/>
    <row r="234" s="194" customFormat="1" ht="15"/>
    <row r="235" s="194" customFormat="1" ht="15"/>
    <row r="236" s="194" customFormat="1" ht="15"/>
    <row r="237" s="194" customFormat="1" ht="15"/>
    <row r="238" s="194" customFormat="1" ht="15"/>
    <row r="239" s="194" customFormat="1" ht="15"/>
    <row r="240" s="194" customFormat="1" ht="15"/>
    <row r="241" s="194" customFormat="1" ht="15"/>
    <row r="242" s="194" customFormat="1" ht="15"/>
    <row r="243" s="194" customFormat="1" ht="15"/>
    <row r="244" s="194" customFormat="1" ht="15"/>
    <row r="245" s="194" customFormat="1" ht="15"/>
    <row r="246" s="194" customFormat="1" ht="15"/>
    <row r="247" s="194" customFormat="1" ht="15"/>
    <row r="248" s="194" customFormat="1" ht="15"/>
    <row r="249" s="194" customFormat="1" ht="15"/>
    <row r="250" s="194" customFormat="1" ht="15"/>
    <row r="251" s="194" customFormat="1" ht="15"/>
    <row r="252" s="194" customFormat="1" ht="15"/>
    <row r="253" s="194" customFormat="1" ht="15"/>
    <row r="254" s="194" customFormat="1" ht="15"/>
    <row r="255" s="194" customFormat="1" ht="15"/>
    <row r="256" s="194" customFormat="1" ht="15"/>
    <row r="257" s="194" customFormat="1" ht="15"/>
    <row r="258" s="194" customFormat="1" ht="15"/>
    <row r="259" s="194" customFormat="1" ht="15"/>
    <row r="260" s="194" customFormat="1" ht="15"/>
    <row r="261" s="194" customFormat="1" ht="15"/>
    <row r="262" s="194" customFormat="1" ht="15"/>
    <row r="263" s="194" customFormat="1" ht="15"/>
    <row r="264" s="194" customFormat="1" ht="15"/>
    <row r="265" s="194" customFormat="1" ht="15"/>
    <row r="266" s="194" customFormat="1" ht="15"/>
    <row r="267" s="194" customFormat="1" ht="15"/>
    <row r="268" s="194" customFormat="1" ht="15"/>
    <row r="269" s="194" customFormat="1" ht="15"/>
    <row r="270" s="194" customFormat="1" ht="15"/>
    <row r="271" s="194" customFormat="1" ht="15"/>
    <row r="272" s="194" customFormat="1" ht="15"/>
    <row r="273" s="194" customFormat="1" ht="15"/>
    <row r="274" s="194" customFormat="1" ht="15"/>
    <row r="275" s="194" customFormat="1" ht="15"/>
    <row r="276" s="194" customFormat="1" ht="15"/>
    <row r="277" s="194" customFormat="1" ht="15"/>
    <row r="278" s="194" customFormat="1" ht="15"/>
    <row r="279" s="194" customFormat="1" ht="15"/>
    <row r="280" s="194" customFormat="1" ht="15"/>
    <row r="281" s="194" customFormat="1" ht="15"/>
    <row r="282" s="194" customFormat="1" ht="15"/>
    <row r="283" s="194" customFormat="1" ht="15"/>
    <row r="284" s="194" customFormat="1" ht="15"/>
    <row r="285" s="194" customFormat="1" ht="15"/>
    <row r="286" s="194" customFormat="1" ht="15"/>
    <row r="287" s="194" customFormat="1" ht="15"/>
    <row r="288" s="194" customFormat="1" ht="15"/>
    <row r="289" s="194" customFormat="1" ht="15"/>
    <row r="290" s="194" customFormat="1" ht="15"/>
    <row r="291" s="194" customFormat="1" ht="15"/>
    <row r="292" s="194" customFormat="1" ht="15"/>
    <row r="293" s="194" customFormat="1" ht="15"/>
    <row r="294" s="194" customFormat="1" ht="15"/>
    <row r="295" s="194" customFormat="1" ht="15"/>
    <row r="296" s="194" customFormat="1" ht="15"/>
    <row r="297" s="194" customFormat="1" ht="15"/>
    <row r="298" s="194" customFormat="1" ht="15"/>
    <row r="299" s="194" customFormat="1" ht="15"/>
    <row r="300" s="194" customFormat="1" ht="15"/>
    <row r="301" s="194" customFormat="1" ht="15"/>
    <row r="302" s="194" customFormat="1" ht="15"/>
    <row r="303" s="194" customFormat="1" ht="15"/>
    <row r="304" s="194" customFormat="1" ht="15"/>
    <row r="305" s="194" customFormat="1" ht="15"/>
    <row r="306" s="194" customFormat="1" ht="15"/>
    <row r="307" s="194" customFormat="1" ht="15"/>
    <row r="308" s="194" customFormat="1" ht="15"/>
    <row r="309" s="194" customFormat="1" ht="15"/>
    <row r="310" s="194" customFormat="1" ht="15"/>
    <row r="311" s="194" customFormat="1" ht="15"/>
    <row r="312" s="194" customFormat="1" ht="15"/>
    <row r="313" s="194" customFormat="1" ht="15"/>
    <row r="314" s="194" customFormat="1" ht="15"/>
    <row r="315" s="194" customFormat="1" ht="15"/>
    <row r="316" s="194" customFormat="1" ht="15"/>
    <row r="317" s="194" customFormat="1" ht="15"/>
    <row r="318" s="194" customFormat="1" ht="15"/>
    <row r="319" s="194" customFormat="1" ht="15"/>
    <row r="320" s="194" customFormat="1" ht="15"/>
    <row r="321" s="194" customFormat="1" ht="15"/>
    <row r="322" s="194" customFormat="1" ht="15"/>
    <row r="323" s="194" customFormat="1" ht="15"/>
    <row r="324" s="194" customFormat="1" ht="15"/>
    <row r="325" s="194" customFormat="1" ht="15"/>
    <row r="326" s="194" customFormat="1" ht="15"/>
    <row r="327" s="194" customFormat="1" ht="15"/>
    <row r="328" s="194" customFormat="1" ht="15"/>
    <row r="329" s="194" customFormat="1" ht="15"/>
    <row r="330" s="194" customFormat="1" ht="15"/>
    <row r="331" s="194" customFormat="1" ht="15"/>
    <row r="332" s="194" customFormat="1" ht="15"/>
    <row r="333" s="194" customFormat="1" ht="15"/>
    <row r="334" s="194" customFormat="1" ht="15"/>
    <row r="335" s="194" customFormat="1" ht="15"/>
    <row r="336" s="194" customFormat="1" ht="15"/>
    <row r="337" s="194" customFormat="1" ht="15"/>
    <row r="338" s="194" customFormat="1" ht="15"/>
    <row r="339" s="194" customFormat="1" ht="15"/>
    <row r="340" s="194" customFormat="1" ht="15"/>
    <row r="341" s="194" customFormat="1" ht="15"/>
    <row r="342" s="194" customFormat="1" ht="15"/>
    <row r="343" s="194" customFormat="1" ht="15"/>
    <row r="344" s="194" customFormat="1" ht="15"/>
    <row r="345" s="194" customFormat="1" ht="15"/>
    <row r="346" s="194" customFormat="1" ht="15"/>
    <row r="347" s="194" customFormat="1" ht="15"/>
    <row r="348" s="194" customFormat="1" ht="15"/>
    <row r="349" s="194" customFormat="1" ht="15"/>
    <row r="350" s="194" customFormat="1" ht="15"/>
    <row r="351" s="194" customFormat="1" ht="15"/>
    <row r="352" s="194" customFormat="1" ht="15"/>
    <row r="353" s="194" customFormat="1" ht="15"/>
    <row r="354" s="194" customFormat="1" ht="15"/>
    <row r="355" s="194" customFormat="1" ht="15"/>
    <row r="356" s="194" customFormat="1" ht="15"/>
    <row r="357" s="194" customFormat="1" ht="15"/>
    <row r="358" s="194" customFormat="1" ht="15"/>
    <row r="359" s="194" customFormat="1" ht="15"/>
    <row r="360" s="194" customFormat="1" ht="15"/>
    <row r="361" s="194" customFormat="1" ht="15"/>
    <row r="362" s="194" customFormat="1" ht="15"/>
    <row r="363" s="194" customFormat="1" ht="15"/>
    <row r="364" s="194" customFormat="1" ht="15"/>
    <row r="365" s="194" customFormat="1" ht="15"/>
    <row r="366" s="194" customFormat="1" ht="15"/>
    <row r="367" s="194" customFormat="1" ht="15"/>
    <row r="368" s="194" customFormat="1" ht="15"/>
    <row r="369" s="194" customFormat="1" ht="15"/>
    <row r="370" s="194" customFormat="1" ht="15"/>
    <row r="371" s="194" customFormat="1" ht="15"/>
    <row r="372" s="194" customFormat="1" ht="15"/>
    <row r="373" s="194" customFormat="1" ht="15"/>
    <row r="374" s="194" customFormat="1" ht="15"/>
    <row r="375" s="194" customFormat="1" ht="15"/>
    <row r="376" s="194" customFormat="1" ht="15"/>
    <row r="377" s="194" customFormat="1" ht="15"/>
    <row r="378" s="194" customFormat="1" ht="15"/>
    <row r="379" s="194" customFormat="1" ht="15"/>
    <row r="380" s="194" customFormat="1" ht="15"/>
    <row r="381" s="194" customFormat="1" ht="15"/>
    <row r="382" s="194" customFormat="1" ht="15"/>
    <row r="383" s="194" customFormat="1" ht="15"/>
    <row r="384" s="194" customFormat="1" ht="15"/>
    <row r="385" s="194" customFormat="1" ht="15"/>
    <row r="386" s="194" customFormat="1" ht="15"/>
    <row r="387" s="194" customFormat="1" ht="15"/>
    <row r="388" s="194" customFormat="1" ht="15"/>
    <row r="389" s="194" customFormat="1" ht="15"/>
    <row r="390" s="194" customFormat="1" ht="15"/>
    <row r="391" s="194" customFormat="1" ht="15"/>
    <row r="392" s="194" customFormat="1" ht="15"/>
    <row r="393" s="194" customFormat="1" ht="15"/>
    <row r="394" s="194" customFormat="1" ht="15"/>
    <row r="395" s="194" customFormat="1" ht="15"/>
    <row r="396" s="194" customFormat="1" ht="15"/>
    <row r="397" s="194" customFormat="1" ht="15"/>
    <row r="398" s="194" customFormat="1" ht="15"/>
    <row r="399" s="194" customFormat="1" ht="15"/>
    <row r="400" s="194" customFormat="1" ht="15"/>
    <row r="401" s="194" customFormat="1" ht="15"/>
    <row r="402" s="194" customFormat="1" ht="15"/>
    <row r="403" s="194" customFormat="1" ht="15"/>
    <row r="404" s="194" customFormat="1" ht="15"/>
    <row r="405" s="194" customFormat="1" ht="15"/>
    <row r="406" s="194" customFormat="1" ht="15"/>
    <row r="407" s="194" customFormat="1" ht="15"/>
    <row r="408" s="194" customFormat="1" ht="15"/>
    <row r="409" s="194" customFormat="1" ht="15"/>
    <row r="410" s="194" customFormat="1" ht="15"/>
    <row r="411" s="194" customFormat="1" ht="15"/>
    <row r="412" s="194" customFormat="1" ht="15"/>
    <row r="413" s="194" customFormat="1" ht="15"/>
    <row r="414" s="194" customFormat="1" ht="15"/>
    <row r="415" s="194" customFormat="1" ht="15"/>
    <row r="416" s="194" customFormat="1" ht="15"/>
    <row r="417" s="194" customFormat="1" ht="15"/>
    <row r="418" s="194" customFormat="1" ht="15"/>
    <row r="419" s="194" customFormat="1" ht="15"/>
    <row r="420" s="194" customFormat="1" ht="15"/>
    <row r="421" s="194" customFormat="1" ht="15"/>
    <row r="422" s="194" customFormat="1" ht="15"/>
    <row r="423" s="194" customFormat="1" ht="15"/>
    <row r="424" s="194" customFormat="1" ht="15"/>
    <row r="425" s="194" customFormat="1" ht="15"/>
    <row r="426" s="194" customFormat="1" ht="15"/>
    <row r="427" s="194" customFormat="1" ht="15"/>
    <row r="428" s="194" customFormat="1" ht="15"/>
    <row r="429" s="194" customFormat="1" ht="15"/>
    <row r="430" s="194" customFormat="1" ht="15"/>
    <row r="431" s="194" customFormat="1" ht="15"/>
    <row r="432" s="194" customFormat="1" ht="15"/>
    <row r="433" s="194" customFormat="1" ht="15"/>
    <row r="434" s="194" customFormat="1" ht="15"/>
    <row r="435" s="194" customFormat="1" ht="15"/>
    <row r="436" s="194" customFormat="1" ht="15"/>
    <row r="437" s="194" customFormat="1" ht="15"/>
    <row r="438" s="194" customFormat="1" ht="15"/>
    <row r="439" s="194" customFormat="1" ht="15"/>
    <row r="440" s="194" customFormat="1" ht="15"/>
    <row r="441" s="194" customFormat="1" ht="15"/>
    <row r="442" s="194" customFormat="1" ht="15"/>
    <row r="443" s="194" customFormat="1" ht="15"/>
    <row r="444" s="194" customFormat="1" ht="15"/>
    <row r="445" s="194" customFormat="1" ht="15"/>
    <row r="446" s="194" customFormat="1" ht="15"/>
    <row r="447" s="194" customFormat="1" ht="15"/>
    <row r="448" s="194" customFormat="1" ht="15"/>
    <row r="449" s="194" customFormat="1" ht="15"/>
    <row r="450" s="194" customFormat="1" ht="15"/>
    <row r="451" s="194" customFormat="1" ht="15"/>
    <row r="452" s="194" customFormat="1" ht="15"/>
    <row r="453" s="194" customFormat="1" ht="15"/>
    <row r="454" s="194" customFormat="1" ht="15"/>
    <row r="455" s="194" customFormat="1" ht="15"/>
    <row r="456" s="194" customFormat="1" ht="15"/>
    <row r="457" s="194" customFormat="1" ht="15"/>
    <row r="458" s="194" customFormat="1" ht="15"/>
    <row r="459" s="194" customFormat="1" ht="15"/>
    <row r="460" s="194" customFormat="1" ht="15"/>
    <row r="461" s="194" customFormat="1" ht="15"/>
    <row r="462" s="194" customFormat="1" ht="15"/>
    <row r="463" s="194" customFormat="1" ht="15"/>
    <row r="464" s="194" customFormat="1" ht="15"/>
    <row r="465" s="194" customFormat="1" ht="15"/>
    <row r="466" s="194" customFormat="1" ht="15"/>
    <row r="467" s="194" customFormat="1" ht="15"/>
    <row r="468" s="194" customFormat="1" ht="15"/>
    <row r="469" s="194" customFormat="1" ht="15"/>
    <row r="470" s="194" customFormat="1" ht="15"/>
    <row r="471" s="194" customFormat="1" ht="15"/>
    <row r="472" s="194" customFormat="1" ht="15"/>
    <row r="473" s="194" customFormat="1" ht="15"/>
    <row r="474" s="194" customFormat="1" ht="15"/>
    <row r="475" s="194" customFormat="1" ht="15"/>
    <row r="476" s="194" customFormat="1" ht="15"/>
    <row r="477" s="194" customFormat="1" ht="15"/>
    <row r="478" s="194" customFormat="1" ht="15"/>
    <row r="479" s="194" customFormat="1" ht="15"/>
    <row r="480" s="194" customFormat="1" ht="15"/>
    <row r="481" s="194" customFormat="1" ht="15"/>
    <row r="482" s="194" customFormat="1" ht="15"/>
    <row r="483" s="194" customFormat="1" ht="15"/>
    <row r="484" s="194" customFormat="1" ht="15"/>
    <row r="485" s="194" customFormat="1" ht="15"/>
    <row r="486" s="194" customFormat="1" ht="15"/>
    <row r="487" s="194" customFormat="1" ht="15"/>
    <row r="488" s="194" customFormat="1" ht="15"/>
    <row r="489" s="194" customFormat="1" ht="15"/>
    <row r="490" s="194" customFormat="1" ht="15"/>
    <row r="491" s="194" customFormat="1" ht="15"/>
    <row r="492" s="194" customFormat="1" ht="15"/>
    <row r="493" s="194" customFormat="1" ht="15"/>
    <row r="494" s="194" customFormat="1" ht="15"/>
    <row r="495" s="194" customFormat="1" ht="15"/>
    <row r="496" s="194" customFormat="1" ht="15"/>
    <row r="497" s="194" customFormat="1" ht="15"/>
    <row r="498" s="194" customFormat="1" ht="15"/>
    <row r="499" s="194" customFormat="1" ht="15"/>
    <row r="500" s="194" customFormat="1" ht="15"/>
    <row r="501" s="194" customFormat="1" ht="15"/>
    <row r="502" s="194" customFormat="1" ht="15"/>
    <row r="503" s="194" customFormat="1" ht="15"/>
    <row r="504" s="194" customFormat="1" ht="15"/>
    <row r="505" s="194" customFormat="1" ht="15"/>
    <row r="506" s="194" customFormat="1" ht="15"/>
    <row r="507" s="194" customFormat="1" ht="15"/>
    <row r="508" s="194" customFormat="1" ht="15"/>
    <row r="509" s="194" customFormat="1" ht="15"/>
    <row r="510" s="194" customFormat="1" ht="15"/>
    <row r="511" s="194" customFormat="1" ht="15"/>
    <row r="512" s="194" customFormat="1" ht="15"/>
    <row r="513" s="194" customFormat="1" ht="15"/>
    <row r="514" s="194" customFormat="1" ht="15"/>
    <row r="515" s="194" customFormat="1" ht="15"/>
    <row r="516" s="194" customFormat="1" ht="15"/>
    <row r="517" s="194" customFormat="1" ht="15"/>
    <row r="518" s="194" customFormat="1" ht="15"/>
    <row r="519" s="194" customFormat="1" ht="15"/>
    <row r="520" s="194" customFormat="1" ht="15"/>
    <row r="521" s="194" customFormat="1" ht="15"/>
    <row r="522" s="194" customFormat="1" ht="15"/>
    <row r="523" s="194" customFormat="1" ht="15"/>
    <row r="524" s="194" customFormat="1" ht="15"/>
    <row r="525" s="194" customFormat="1" ht="15"/>
    <row r="526" s="194" customFormat="1" ht="15"/>
    <row r="527" s="194" customFormat="1" ht="15"/>
    <row r="528" s="194" customFormat="1" ht="15"/>
    <row r="529" s="194" customFormat="1" ht="15"/>
    <row r="530" s="194" customFormat="1" ht="15"/>
    <row r="531" s="194" customFormat="1" ht="15"/>
    <row r="532" s="194" customFormat="1" ht="15"/>
    <row r="533" s="194" customFormat="1" ht="15"/>
    <row r="534" s="194" customFormat="1" ht="15"/>
    <row r="535" s="194" customFormat="1" ht="15"/>
    <row r="536" s="194" customFormat="1" ht="15"/>
    <row r="537" s="194" customFormat="1" ht="15"/>
    <row r="538" s="194" customFormat="1" ht="15"/>
    <row r="539" s="194" customFormat="1" ht="15"/>
    <row r="540" s="194" customFormat="1" ht="15"/>
    <row r="541" s="194" customFormat="1" ht="15"/>
    <row r="542" s="194" customFormat="1" ht="15"/>
    <row r="543" s="194" customFormat="1" ht="15"/>
    <row r="544" s="194" customFormat="1" ht="15"/>
    <row r="545" s="194" customFormat="1" ht="15"/>
    <row r="546" s="194" customFormat="1" ht="15"/>
    <row r="547" s="194" customFormat="1" ht="15"/>
    <row r="548" s="194" customFormat="1" ht="15"/>
    <row r="549" s="194" customFormat="1" ht="15"/>
    <row r="550" s="194" customFormat="1" ht="15"/>
    <row r="551" s="194" customFormat="1" ht="15"/>
    <row r="552" s="194" customFormat="1" ht="15"/>
    <row r="553" s="194" customFormat="1" ht="15"/>
    <row r="554" s="194" customFormat="1" ht="15"/>
    <row r="555" s="194" customFormat="1" ht="15"/>
    <row r="556" s="194" customFormat="1" ht="15"/>
    <row r="557" s="194" customFormat="1" ht="15"/>
    <row r="558" s="194" customFormat="1" ht="15"/>
    <row r="559" s="194" customFormat="1" ht="15"/>
    <row r="560" s="194" customFormat="1" ht="15"/>
    <row r="561" s="194" customFormat="1" ht="15"/>
    <row r="562" s="194" customFormat="1" ht="15"/>
    <row r="563" s="194" customFormat="1" ht="15"/>
    <row r="564" s="194" customFormat="1" ht="15"/>
    <row r="565" s="194" customFormat="1" ht="15"/>
    <row r="566" s="194" customFormat="1" ht="15"/>
    <row r="567" s="194" customFormat="1" ht="15"/>
    <row r="568" s="194" customFormat="1" ht="15"/>
    <row r="569" s="194" customFormat="1" ht="15"/>
    <row r="570" s="194" customFormat="1" ht="15"/>
    <row r="571" s="194" customFormat="1" ht="15"/>
    <row r="572" s="194" customFormat="1" ht="15"/>
    <row r="573" s="194" customFormat="1" ht="15"/>
    <row r="574" s="194" customFormat="1" ht="15"/>
    <row r="575" s="194" customFormat="1" ht="15"/>
    <row r="576" s="194" customFormat="1" ht="15"/>
    <row r="577" s="194" customFormat="1" ht="15"/>
    <row r="578" s="194" customFormat="1" ht="15"/>
    <row r="579" s="194" customFormat="1" ht="15"/>
    <row r="580" s="194" customFormat="1" ht="15"/>
    <row r="581" s="194" customFormat="1" ht="15"/>
    <row r="582" s="194" customFormat="1" ht="15"/>
    <row r="583" s="194" customFormat="1" ht="15"/>
    <row r="584" s="194" customFormat="1" ht="15"/>
    <row r="585" s="194" customFormat="1" ht="15"/>
    <row r="586" s="194" customFormat="1" ht="15"/>
    <row r="587" s="194" customFormat="1" ht="15"/>
    <row r="588" s="194" customFormat="1" ht="15"/>
    <row r="589" s="194" customFormat="1" ht="15"/>
    <row r="590" s="194" customFormat="1" ht="15"/>
    <row r="591" s="194" customFormat="1" ht="15"/>
    <row r="592" s="194" customFormat="1" ht="15"/>
    <row r="593" s="194" customFormat="1" ht="15"/>
    <row r="594" s="194" customFormat="1" ht="15"/>
    <row r="595" s="194" customFormat="1" ht="15"/>
    <row r="596" s="194" customFormat="1" ht="15"/>
    <row r="597" s="194" customFormat="1" ht="15"/>
    <row r="598" s="194" customFormat="1" ht="15"/>
    <row r="599" s="194" customFormat="1" ht="15"/>
    <row r="600" s="194" customFormat="1" ht="15"/>
    <row r="601" s="194" customFormat="1" ht="15"/>
    <row r="602" s="194" customFormat="1" ht="15"/>
    <row r="603" s="194" customFormat="1" ht="15"/>
    <row r="604" s="194" customFormat="1" ht="15"/>
    <row r="605" s="194" customFormat="1" ht="15"/>
    <row r="606" s="194" customFormat="1" ht="15"/>
    <row r="607" s="194" customFormat="1" ht="15"/>
    <row r="608" s="194" customFormat="1" ht="15"/>
    <row r="609" s="194" customFormat="1" ht="15"/>
    <row r="610" s="194" customFormat="1" ht="15"/>
    <row r="611" s="194" customFormat="1" ht="15"/>
    <row r="612" s="194" customFormat="1" ht="15"/>
    <row r="613" s="194" customFormat="1" ht="15"/>
    <row r="614" s="194" customFormat="1" ht="15"/>
    <row r="615" s="194" customFormat="1" ht="15"/>
    <row r="616" s="194" customFormat="1" ht="15"/>
    <row r="617" s="194" customFormat="1" ht="15"/>
    <row r="618" s="194" customFormat="1" ht="15"/>
    <row r="619" s="194" customFormat="1" ht="15"/>
    <row r="620" s="194" customFormat="1" ht="15"/>
    <row r="621" s="194" customFormat="1" ht="15"/>
    <row r="622" s="194" customFormat="1" ht="15"/>
    <row r="623" s="194" customFormat="1" ht="15"/>
    <row r="624" s="194" customFormat="1" ht="15"/>
    <row r="625" s="194" customFormat="1" ht="15"/>
    <row r="626" s="194" customFormat="1" ht="15"/>
    <row r="627" s="194" customFormat="1" ht="15"/>
    <row r="628" s="194" customFormat="1" ht="15"/>
    <row r="629" s="194" customFormat="1" ht="15"/>
    <row r="630" s="194" customFormat="1" ht="15"/>
    <row r="631" s="194" customFormat="1" ht="15"/>
    <row r="632" s="194" customFormat="1" ht="15"/>
    <row r="633" s="194" customFormat="1" ht="15"/>
    <row r="634" s="194" customFormat="1" ht="15"/>
    <row r="635" s="194" customFormat="1" ht="15"/>
    <row r="636" s="194" customFormat="1" ht="15"/>
    <row r="637" s="194" customFormat="1" ht="15"/>
    <row r="638" s="194" customFormat="1" ht="15"/>
    <row r="639" s="194" customFormat="1" ht="15"/>
    <row r="640" s="194" customFormat="1" ht="15"/>
    <row r="641" s="194" customFormat="1" ht="15"/>
    <row r="642" s="194" customFormat="1" ht="15"/>
    <row r="643" s="194" customFormat="1" ht="15"/>
    <row r="644" s="194" customFormat="1" ht="15"/>
    <row r="645" s="194" customFormat="1" ht="15"/>
    <row r="646" s="194" customFormat="1" ht="15"/>
    <row r="647" s="194" customFormat="1" ht="15"/>
    <row r="648" s="194" customFormat="1" ht="15"/>
    <row r="649" s="194" customFormat="1" ht="15"/>
    <row r="650" s="194" customFormat="1" ht="15"/>
    <row r="651" s="194" customFormat="1" ht="15"/>
    <row r="652" s="194" customFormat="1" ht="15"/>
    <row r="653" s="194" customFormat="1" ht="15"/>
    <row r="654" s="194" customFormat="1" ht="15"/>
    <row r="655" s="194" customFormat="1" ht="15"/>
    <row r="656" s="194" customFormat="1" ht="15"/>
    <row r="657" s="194" customFormat="1" ht="15"/>
    <row r="658" s="194" customFormat="1" ht="15"/>
    <row r="659" s="194" customFormat="1" ht="15"/>
    <row r="660" s="194" customFormat="1" ht="15"/>
    <row r="661" s="194" customFormat="1" ht="15"/>
    <row r="662" s="194" customFormat="1" ht="15"/>
    <row r="663" s="194" customFormat="1" ht="15"/>
    <row r="664" s="194" customFormat="1" ht="15"/>
    <row r="665" s="194" customFormat="1" ht="15"/>
    <row r="666" s="194" customFormat="1" ht="15"/>
    <row r="667" s="194" customFormat="1" ht="15"/>
    <row r="668" s="194" customFormat="1" ht="15"/>
    <row r="669" s="194" customFormat="1" ht="15"/>
    <row r="670" s="194" customFormat="1" ht="15"/>
    <row r="671" s="194" customFormat="1" ht="15"/>
    <row r="672" s="194" customFormat="1" ht="15"/>
    <row r="673" s="194" customFormat="1" ht="15"/>
    <row r="674" s="194" customFormat="1" ht="15"/>
    <row r="675" s="194" customFormat="1" ht="15"/>
    <row r="676" s="194" customFormat="1" ht="15"/>
    <row r="677" s="194" customFormat="1" ht="15"/>
    <row r="678" s="194" customFormat="1" ht="15"/>
    <row r="679" s="194" customFormat="1" ht="15"/>
    <row r="680" s="194" customFormat="1" ht="15"/>
    <row r="681" s="194" customFormat="1" ht="15"/>
    <row r="682" s="194" customFormat="1" ht="15"/>
    <row r="683" s="194" customFormat="1" ht="15"/>
    <row r="684" s="194" customFormat="1" ht="15"/>
    <row r="685" s="194" customFormat="1" ht="15"/>
    <row r="686" s="194" customFormat="1" ht="15"/>
    <row r="687" s="194" customFormat="1" ht="15"/>
    <row r="688" s="194" customFormat="1" ht="15"/>
    <row r="689" s="194" customFormat="1" ht="15"/>
    <row r="690" s="194" customFormat="1" ht="15"/>
    <row r="691" s="194" customFormat="1" ht="15"/>
    <row r="692" s="194" customFormat="1" ht="15"/>
    <row r="693" s="194" customFormat="1" ht="15"/>
    <row r="694" s="194" customFormat="1" ht="15"/>
    <row r="695" s="194" customFormat="1" ht="15"/>
    <row r="696" s="194" customFormat="1" ht="15"/>
    <row r="697" s="194" customFormat="1" ht="15"/>
    <row r="698" s="194" customFormat="1" ht="15"/>
    <row r="699" s="194" customFormat="1" ht="15"/>
    <row r="700" s="194" customFormat="1" ht="15"/>
    <row r="701" s="194" customFormat="1" ht="15"/>
    <row r="702" s="194" customFormat="1" ht="15"/>
    <row r="703" s="194" customFormat="1" ht="15"/>
    <row r="704" s="194" customFormat="1" ht="15"/>
    <row r="705" s="194" customFormat="1" ht="15"/>
    <row r="706" s="194" customFormat="1" ht="15"/>
    <row r="707" s="194" customFormat="1" ht="15"/>
    <row r="708" s="194" customFormat="1" ht="15"/>
    <row r="709" s="194" customFormat="1" ht="15"/>
    <row r="710" s="194" customFormat="1" ht="15"/>
    <row r="711" s="194" customFormat="1" ht="15"/>
    <row r="712" s="194" customFormat="1" ht="15"/>
    <row r="713" s="194" customFormat="1" ht="15"/>
    <row r="714" s="194" customFormat="1" ht="15"/>
    <row r="715" s="194" customFormat="1" ht="15"/>
    <row r="716" s="194" customFormat="1" ht="15"/>
    <row r="717" s="194" customFormat="1" ht="15"/>
    <row r="718" s="194" customFormat="1" ht="15"/>
    <row r="719" s="194" customFormat="1" ht="15"/>
    <row r="720" s="194" customFormat="1" ht="15"/>
    <row r="721" s="194" customFormat="1" ht="15"/>
    <row r="722" s="194" customFormat="1" ht="15"/>
    <row r="723" s="194" customFormat="1" ht="15"/>
    <row r="724" s="194" customFormat="1" ht="15"/>
    <row r="725" s="194" customFormat="1" ht="15"/>
    <row r="726" s="194" customFormat="1" ht="15"/>
    <row r="727" s="194" customFormat="1" ht="15"/>
    <row r="728" s="194" customFormat="1" ht="15"/>
    <row r="729" s="194" customFormat="1" ht="15"/>
    <row r="730" s="194" customFormat="1" ht="15"/>
    <row r="731" s="194" customFormat="1" ht="15"/>
    <row r="732" s="194" customFormat="1" ht="15"/>
    <row r="733" s="194" customFormat="1" ht="15"/>
    <row r="734" s="194" customFormat="1" ht="15"/>
    <row r="735" s="194" customFormat="1" ht="15"/>
    <row r="736" s="194" customFormat="1" ht="15"/>
    <row r="737" s="194" customFormat="1" ht="15"/>
    <row r="738" s="194" customFormat="1" ht="15"/>
    <row r="739" s="194" customFormat="1" ht="15"/>
    <row r="740" s="194" customFormat="1" ht="15"/>
    <row r="741" s="194" customFormat="1" ht="15"/>
    <row r="742" s="194" customFormat="1" ht="15"/>
    <row r="743" s="194" customFormat="1" ht="15"/>
    <row r="744" s="194" customFormat="1" ht="15"/>
    <row r="745" s="194" customFormat="1" ht="15"/>
    <row r="746" s="194" customFormat="1" ht="15"/>
    <row r="747" s="194" customFormat="1" ht="15"/>
    <row r="748" s="194" customFormat="1" ht="15"/>
    <row r="749" s="194" customFormat="1" ht="15"/>
    <row r="750" s="194" customFormat="1" ht="15"/>
    <row r="751" s="194" customFormat="1" ht="15"/>
    <row r="752" s="194" customFormat="1" ht="15"/>
    <row r="753" s="194" customFormat="1" ht="15"/>
    <row r="754" s="194" customFormat="1" ht="15"/>
    <row r="755" s="194" customFormat="1" ht="15"/>
    <row r="756" s="194" customFormat="1" ht="15"/>
    <row r="757" s="194" customFormat="1" ht="15"/>
    <row r="758" s="194" customFormat="1" ht="15"/>
    <row r="759" s="194" customFormat="1" ht="15"/>
    <row r="760" s="194" customFormat="1" ht="15"/>
    <row r="761" s="194" customFormat="1" ht="15"/>
    <row r="762" s="194" customFormat="1" ht="15"/>
    <row r="763" s="194" customFormat="1" ht="15"/>
    <row r="764" s="194" customFormat="1" ht="15"/>
    <row r="765" s="194" customFormat="1" ht="15"/>
    <row r="766" s="194" customFormat="1" ht="15"/>
    <row r="767" s="194" customFormat="1" ht="15"/>
    <row r="768" s="194" customFormat="1" ht="15"/>
    <row r="769" s="194" customFormat="1" ht="15"/>
    <row r="770" s="194" customFormat="1" ht="15"/>
    <row r="771" s="194" customFormat="1" ht="15"/>
    <row r="772" s="194" customFormat="1" ht="15"/>
    <row r="773" s="194" customFormat="1" ht="15"/>
    <row r="774" s="194" customFormat="1" ht="15"/>
    <row r="775" s="194" customFormat="1" ht="15"/>
    <row r="776" s="194" customFormat="1" ht="15"/>
    <row r="777" s="194" customFormat="1" ht="15"/>
    <row r="778" s="194" customFormat="1" ht="15"/>
    <row r="779" s="194" customFormat="1" ht="15"/>
    <row r="780" s="194" customFormat="1" ht="15"/>
    <row r="781" s="194" customFormat="1" ht="15"/>
    <row r="782" s="194" customFormat="1" ht="15"/>
    <row r="783" s="194" customFormat="1" ht="15"/>
    <row r="784" s="194" customFormat="1" ht="15"/>
    <row r="785" s="194" customFormat="1" ht="15"/>
    <row r="786" s="194" customFormat="1" ht="15"/>
    <row r="787" s="194" customFormat="1" ht="15"/>
    <row r="788" s="194" customFormat="1" ht="15"/>
    <row r="789" s="194" customFormat="1" ht="15"/>
    <row r="790" s="194" customFormat="1" ht="15"/>
    <row r="791" s="194" customFormat="1" ht="15"/>
    <row r="792" s="194" customFormat="1" ht="15"/>
    <row r="793" s="194" customFormat="1" ht="15"/>
    <row r="794" s="194" customFormat="1" ht="15"/>
    <row r="795" s="194" customFormat="1" ht="15"/>
    <row r="796" s="194" customFormat="1" ht="15"/>
    <row r="797" s="194" customFormat="1" ht="15"/>
    <row r="798" s="194" customFormat="1" ht="15"/>
    <row r="799" s="194" customFormat="1" ht="15"/>
    <row r="800" s="194" customFormat="1" ht="15"/>
    <row r="801" s="194" customFormat="1" ht="15"/>
    <row r="802" s="194" customFormat="1" ht="15"/>
    <row r="803" s="194" customFormat="1" ht="15"/>
    <row r="804" s="194" customFormat="1" ht="15"/>
    <row r="805" s="194" customFormat="1" ht="15"/>
    <row r="806" s="194" customFormat="1" ht="15"/>
    <row r="807" s="194" customFormat="1" ht="15"/>
    <row r="808" s="194" customFormat="1" ht="15"/>
    <row r="809" s="194" customFormat="1" ht="15"/>
    <row r="810" s="194" customFormat="1" ht="15"/>
    <row r="811" s="194" customFormat="1" ht="15"/>
    <row r="812" s="194" customFormat="1" ht="15"/>
    <row r="813" s="194" customFormat="1" ht="15"/>
    <row r="814" s="194" customFormat="1" ht="15"/>
    <row r="815" s="194" customFormat="1" ht="15"/>
    <row r="816" s="194" customFormat="1" ht="15"/>
    <row r="817" s="194" customFormat="1" ht="15"/>
    <row r="818" s="194" customFormat="1" ht="15"/>
    <row r="819" s="194" customFormat="1" ht="15"/>
    <row r="820" s="194" customFormat="1" ht="15"/>
    <row r="821" s="194" customFormat="1" ht="15"/>
    <row r="822" s="194" customFormat="1" ht="15"/>
    <row r="823" s="194" customFormat="1" ht="15"/>
    <row r="824" s="194" customFormat="1" ht="15"/>
    <row r="825" s="194" customFormat="1" ht="15"/>
    <row r="826" s="194" customFormat="1" ht="15"/>
    <row r="827" s="194" customFormat="1" ht="15"/>
    <row r="828" s="194" customFormat="1" ht="15"/>
    <row r="829" s="194" customFormat="1" ht="15"/>
    <row r="830" s="194" customFormat="1" ht="15"/>
    <row r="831" s="194" customFormat="1" ht="15"/>
    <row r="832" s="194" customFormat="1" ht="15"/>
    <row r="833" s="194" customFormat="1" ht="15"/>
    <row r="834" s="194" customFormat="1" ht="15"/>
    <row r="835" s="194" customFormat="1" ht="15"/>
    <row r="836" s="194" customFormat="1" ht="15"/>
    <row r="837" s="194" customFormat="1" ht="15"/>
    <row r="838" s="194" customFormat="1" ht="15"/>
    <row r="839" s="194" customFormat="1" ht="15"/>
    <row r="840" s="194" customFormat="1" ht="15"/>
    <row r="841" s="194" customFormat="1" ht="15"/>
    <row r="842" s="194" customFormat="1" ht="15"/>
    <row r="843" s="194" customFormat="1" ht="15"/>
    <row r="844" s="194" customFormat="1" ht="15"/>
    <row r="845" s="194" customFormat="1" ht="15"/>
    <row r="846" s="194" customFormat="1" ht="15"/>
    <row r="847" s="194" customFormat="1" ht="15"/>
    <row r="848" s="194" customFormat="1" ht="15"/>
    <row r="849" s="194" customFormat="1" ht="15"/>
    <row r="850" s="194" customFormat="1" ht="15"/>
    <row r="851" s="194" customFormat="1" ht="15"/>
    <row r="852" s="194" customFormat="1" ht="15"/>
    <row r="853" s="194" customFormat="1" ht="15"/>
    <row r="854" s="194" customFormat="1" ht="15"/>
    <row r="855" s="194" customFormat="1" ht="15"/>
    <row r="856" s="194" customFormat="1" ht="15"/>
    <row r="857" s="194" customFormat="1" ht="15"/>
    <row r="858" s="194" customFormat="1" ht="15"/>
    <row r="859" s="194" customFormat="1" ht="15"/>
    <row r="860" s="194" customFormat="1" ht="15"/>
    <row r="861" s="194" customFormat="1" ht="15"/>
    <row r="862" s="194" customFormat="1" ht="15"/>
    <row r="863" s="194" customFormat="1" ht="15"/>
    <row r="864" s="194" customFormat="1" ht="15"/>
    <row r="865" s="194" customFormat="1" ht="15"/>
    <row r="866" s="194" customFormat="1" ht="15"/>
    <row r="867" s="194" customFormat="1" ht="15"/>
    <row r="868" s="194" customFormat="1" ht="15"/>
    <row r="869" s="194" customFormat="1" ht="15"/>
    <row r="870" s="194" customFormat="1" ht="15"/>
    <row r="871" s="194" customFormat="1" ht="15"/>
    <row r="872" s="194" customFormat="1" ht="15"/>
    <row r="873" s="194" customFormat="1" ht="15"/>
    <row r="874" s="194" customFormat="1" ht="15"/>
    <row r="875" s="194" customFormat="1" ht="15"/>
    <row r="876" s="194" customFormat="1" ht="15"/>
    <row r="877" s="194" customFormat="1" ht="15"/>
    <row r="878" s="194" customFormat="1" ht="15"/>
    <row r="879" s="194" customFormat="1" ht="15"/>
    <row r="880" s="194" customFormat="1" ht="15"/>
    <row r="881" s="194" customFormat="1" ht="15"/>
    <row r="882" s="194" customFormat="1" ht="15"/>
    <row r="883" s="194" customFormat="1" ht="15"/>
    <row r="884" s="194" customFormat="1" ht="15"/>
    <row r="885" s="194" customFormat="1" ht="15"/>
    <row r="886" s="194" customFormat="1" ht="15"/>
    <row r="887" s="194" customFormat="1" ht="15"/>
    <row r="888" s="194" customFormat="1" ht="15"/>
    <row r="889" s="194" customFormat="1" ht="15"/>
    <row r="890" s="194" customFormat="1" ht="15"/>
    <row r="891" s="194" customFormat="1" ht="15"/>
    <row r="892" s="194" customFormat="1" ht="15"/>
    <row r="893" s="194" customFormat="1" ht="15"/>
    <row r="894" s="194" customFormat="1" ht="15"/>
    <row r="895" s="194" customFormat="1" ht="15"/>
    <row r="896" s="194" customFormat="1" ht="15"/>
    <row r="897" s="194" customFormat="1" ht="15"/>
    <row r="898" s="194" customFormat="1" ht="15"/>
    <row r="899" s="194" customFormat="1" ht="15"/>
    <row r="900" s="194" customFormat="1" ht="15"/>
    <row r="901" s="194" customFormat="1" ht="15"/>
    <row r="902" s="194" customFormat="1" ht="15"/>
    <row r="903" s="194" customFormat="1" ht="15"/>
    <row r="904" s="194" customFormat="1" ht="15"/>
    <row r="905" s="194" customFormat="1" ht="15"/>
    <row r="906" s="194" customFormat="1" ht="15"/>
    <row r="907" s="194" customFormat="1" ht="15"/>
    <row r="908" s="194" customFormat="1" ht="15"/>
    <row r="909" s="194" customFormat="1" ht="15"/>
    <row r="910" s="194" customFormat="1" ht="15"/>
    <row r="911" s="194" customFormat="1" ht="15"/>
    <row r="912" s="194" customFormat="1" ht="15"/>
    <row r="913" s="194" customFormat="1" ht="15"/>
    <row r="914" s="194" customFormat="1" ht="15"/>
    <row r="915" s="194" customFormat="1" ht="15"/>
    <row r="916" s="194" customFormat="1" ht="15"/>
    <row r="917" s="194" customFormat="1" ht="15"/>
    <row r="918" s="194" customFormat="1" ht="15"/>
    <row r="919" s="194" customFormat="1" ht="15"/>
    <row r="920" s="194" customFormat="1" ht="15"/>
    <row r="921" s="194" customFormat="1" ht="15"/>
    <row r="922" s="194" customFormat="1" ht="15"/>
    <row r="923" s="194" customFormat="1" ht="15"/>
    <row r="924" s="194" customFormat="1" ht="15"/>
    <row r="925" s="194" customFormat="1" ht="15"/>
    <row r="926" s="194" customFormat="1" ht="15"/>
    <row r="927" s="194" customFormat="1" ht="15"/>
    <row r="928" s="194" customFormat="1" ht="15"/>
    <row r="929" s="194" customFormat="1" ht="15"/>
    <row r="930" s="194" customFormat="1" ht="15"/>
    <row r="931" s="194" customFormat="1" ht="15"/>
    <row r="932" s="194" customFormat="1" ht="15"/>
    <row r="933" s="194" customFormat="1" ht="15"/>
    <row r="934" s="194" customFormat="1" ht="15"/>
    <row r="935" s="194" customFormat="1" ht="15"/>
    <row r="936" s="194" customFormat="1" ht="15"/>
    <row r="937" s="194" customFormat="1" ht="15"/>
    <row r="938" s="194" customFormat="1" ht="15"/>
    <row r="939" s="194" customFormat="1" ht="15"/>
    <row r="940" s="194" customFormat="1" ht="15"/>
    <row r="941" s="194" customFormat="1" ht="15"/>
    <row r="942" s="194" customFormat="1" ht="15"/>
    <row r="943" s="194" customFormat="1" ht="15"/>
    <row r="944" s="194" customFormat="1" ht="15"/>
    <row r="945" s="194" customFormat="1" ht="15"/>
    <row r="946" s="194" customFormat="1" ht="15"/>
    <row r="947" s="194" customFormat="1" ht="15"/>
    <row r="948" s="194" customFormat="1" ht="15"/>
    <row r="949" s="194" customFormat="1" ht="15"/>
    <row r="950" s="194" customFormat="1" ht="15"/>
    <row r="951" s="194" customFormat="1" ht="15"/>
    <row r="952" s="194" customFormat="1" ht="15"/>
    <row r="953" s="194" customFormat="1" ht="15"/>
    <row r="954" s="194" customFormat="1" ht="15"/>
    <row r="955" s="194" customFormat="1" ht="15"/>
    <row r="956" s="194" customFormat="1" ht="15"/>
    <row r="957" s="194" customFormat="1" ht="15"/>
    <row r="958" s="194" customFormat="1" ht="15"/>
    <row r="959" s="194" customFormat="1" ht="15"/>
    <row r="960" s="194" customFormat="1" ht="15"/>
    <row r="961" s="194" customFormat="1" ht="15"/>
    <row r="962" s="194" customFormat="1" ht="15"/>
    <row r="963" s="194" customFormat="1" ht="15"/>
    <row r="964" s="194" customFormat="1" ht="15"/>
    <row r="965" s="194" customFormat="1" ht="15"/>
    <row r="966" s="194" customFormat="1" ht="15"/>
    <row r="967" s="194" customFormat="1" ht="15"/>
    <row r="968" s="194" customFormat="1" ht="15"/>
    <row r="969" s="194" customFormat="1" ht="15"/>
    <row r="970" s="194" customFormat="1" ht="15"/>
    <row r="971" s="194" customFormat="1" ht="15"/>
    <row r="972" s="194" customFormat="1" ht="15"/>
    <row r="973" s="194" customFormat="1" ht="15"/>
    <row r="974" s="194" customFormat="1" ht="15"/>
    <row r="975" s="194" customFormat="1" ht="15"/>
    <row r="976" s="194" customFormat="1" ht="15"/>
    <row r="977" s="194" customFormat="1" ht="15"/>
    <row r="978" s="194" customFormat="1" ht="15"/>
    <row r="979" s="194" customFormat="1" ht="15"/>
    <row r="980" s="194" customFormat="1" ht="15"/>
    <row r="981" s="194" customFormat="1" ht="15"/>
    <row r="982" s="194" customFormat="1" ht="15"/>
    <row r="983" s="194" customFormat="1" ht="15"/>
    <row r="984" s="194" customFormat="1" ht="15"/>
    <row r="985" s="194" customFormat="1" ht="15"/>
    <row r="986" s="194" customFormat="1" ht="15"/>
    <row r="987" s="194" customFormat="1" ht="15"/>
    <row r="988" s="194" customFormat="1" ht="15"/>
    <row r="989" s="194" customFormat="1" ht="15"/>
    <row r="990" s="194" customFormat="1" ht="15"/>
    <row r="991" s="194" customFormat="1" ht="15"/>
    <row r="992" s="194" customFormat="1" ht="15"/>
    <row r="993" s="194" customFormat="1" ht="15"/>
    <row r="994" s="194" customFormat="1" ht="15"/>
    <row r="995" s="194" customFormat="1" ht="15"/>
    <row r="996" s="194" customFormat="1" ht="15"/>
    <row r="997" s="194" customFormat="1" ht="15"/>
    <row r="998" s="194" customFormat="1" ht="15"/>
    <row r="999" s="194" customFormat="1" ht="15"/>
    <row r="1000" s="194" customFormat="1" ht="15"/>
    <row r="1001" s="194" customFormat="1" ht="15"/>
    <row r="1002" s="194" customFormat="1" ht="15"/>
    <row r="1003" s="194" customFormat="1" ht="15"/>
    <row r="1004" s="194" customFormat="1" ht="15"/>
    <row r="1005" s="194" customFormat="1" ht="15"/>
    <row r="1006" s="194" customFormat="1" ht="15"/>
    <row r="1007" s="194" customFormat="1" ht="15"/>
    <row r="1008" s="194" customFormat="1" ht="15"/>
    <row r="1009" s="194" customFormat="1" ht="15"/>
    <row r="1010" s="194" customFormat="1" ht="15"/>
    <row r="1011" s="194" customFormat="1" ht="15"/>
    <row r="1012" s="194" customFormat="1" ht="15"/>
    <row r="1013" s="194" customFormat="1" ht="15"/>
    <row r="1014" s="194" customFormat="1" ht="15"/>
    <row r="1015" s="194" customFormat="1" ht="15"/>
    <row r="1016" s="194" customFormat="1" ht="15"/>
    <row r="1017" s="194" customFormat="1" ht="15"/>
    <row r="1018" s="194" customFormat="1" ht="15"/>
    <row r="1019" s="194" customFormat="1" ht="15"/>
    <row r="1020" s="194" customFormat="1" ht="15"/>
    <row r="1021" s="194" customFormat="1" ht="15"/>
    <row r="1022" s="194" customFormat="1" ht="15"/>
    <row r="1023" s="194" customFormat="1" ht="15"/>
    <row r="1024" s="194" customFormat="1" ht="15"/>
    <row r="1025" s="194" customFormat="1" ht="15"/>
    <row r="1026" s="194" customFormat="1" ht="15"/>
    <row r="1027" s="194" customFormat="1" ht="15"/>
    <row r="1028" s="194" customFormat="1" ht="15"/>
    <row r="1029" s="194" customFormat="1" ht="15"/>
    <row r="1030" s="194" customFormat="1" ht="15"/>
    <row r="1031" s="194" customFormat="1" ht="15"/>
    <row r="1032" s="194" customFormat="1" ht="15"/>
    <row r="1033" s="194" customFormat="1" ht="15"/>
    <row r="1034" s="194" customFormat="1" ht="15"/>
    <row r="1035" s="194" customFormat="1" ht="15"/>
    <row r="1036" s="194" customFormat="1" ht="15"/>
    <row r="1037" s="194" customFormat="1" ht="15"/>
    <row r="1038" s="194" customFormat="1" ht="15"/>
    <row r="1039" s="194" customFormat="1" ht="15"/>
    <row r="1040" s="194" customFormat="1" ht="15"/>
    <row r="1041" s="194" customFormat="1" ht="15"/>
    <row r="1042" s="194" customFormat="1" ht="15"/>
    <row r="1043" s="194" customFormat="1" ht="15"/>
    <row r="1044" s="194" customFormat="1" ht="15"/>
    <row r="1045" s="194" customFormat="1" ht="15"/>
    <row r="1046" s="194" customFormat="1" ht="15"/>
    <row r="1047" spans="1:31" s="194" customFormat="1" ht="1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92" customWidth="1"/>
    <col min="2" max="2" width="5.375" style="193" customWidth="1"/>
    <col min="3" max="3" width="6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9.50390625" style="194" customWidth="1"/>
    <col min="19" max="19" width="9.625" style="195" customWidth="1"/>
    <col min="20" max="20" width="5.375" style="225" bestFit="1" customWidth="1"/>
    <col min="21" max="21" width="12.00390625" style="194" hidden="1" customWidth="1"/>
    <col min="22" max="22" width="11.50390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5039062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5" hidden="1"/>
    <row r="38" ht="15" hidden="1"/>
    <row r="39" ht="15" hidden="1"/>
    <row r="40" ht="15" hidden="1"/>
    <row r="41" ht="15" hidden="1"/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S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0.3</v>
      </c>
      <c r="F45" s="122">
        <f>COUNTIF(SETUP!__tr_el_list__,"&gt;0")</f>
        <v>5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0.3</v>
      </c>
      <c r="F46" s="122" t="s">
        <v>92</v>
      </c>
      <c r="G46" s="282">
        <f>__tr_el_1</f>
        <v>2.1</v>
      </c>
      <c r="H46" s="282">
        <f>__tr_el_2</f>
        <v>2.6</v>
      </c>
      <c r="I46" s="282">
        <f>__tr_el_3</f>
        <v>3.1</v>
      </c>
      <c r="J46" s="282">
        <f>__tr_el_4</f>
        <v>2.4</v>
      </c>
      <c r="K46" s="282">
        <f>__tr_el_5</f>
        <v>1.9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0.4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>
        <f>__tr_el_summ__</f>
        <v>12.100000000000001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5.87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4.625" style="195" customWidth="1"/>
    <col min="17" max="20" width="6.625" style="194" customWidth="1"/>
    <col min="21" max="21" width="12.00390625" style="196" customWidth="1"/>
    <col min="22" max="22" width="11.50390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2019-02-16T08:07:07Z</cp:lastPrinted>
  <dcterms:created xsi:type="dcterms:W3CDTF">2005-01-23T20:54:58Z</dcterms:created>
  <dcterms:modified xsi:type="dcterms:W3CDTF">2019-02-16T08:09:25Z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10.02.2019_12:42:06</vt:lpwstr>
  </property>
</Properties>
</file>