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7632" yWindow="65524" windowWidth="7680" windowHeight="9588" tabRatio="748" activeTab="3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  <externalReference r:id="rId11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'FREE_RES'!$Y$55:$Y$106</definedName>
    <definedName name="ID" localSheetId="2" hidden="1">'FREE_SCORE'!$Y$55:$Y$145</definedName>
    <definedName name="ID" localSheetId="1" hidden="1">'FREE_SL'!$Y$55:$Y$106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'FREE_SCORE'!$U$55:$U$145</definedName>
    <definedName name="RES50" localSheetId="2">'FREE_SCORE'!$V$55:$V$145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'FREE_RES'!$A$55:$AF$106</definedName>
    <definedName name="SORT_RANGE" localSheetId="2">'FREE_SCORE'!$A$55:$AF$145</definedName>
    <definedName name="SORT_RANGE" localSheetId="1">'FREE_SL'!$A$55:$AF$106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'FREE_SCORE'!$Z$55:$Z$145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'FREE_RES'!$A$5:$V$105</definedName>
    <definedName name="_xlnm.Print_Area" localSheetId="2">'FREE_SCORE'!$A$5:$V$144</definedName>
    <definedName name="_xlnm.Print_Area" localSheetId="1">'FREE_SL'!$A$5:$V$105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<sst xmlns="http://schemas.openxmlformats.org/spreadsheetml/2006/main" count="588" uniqueCount="183">
  <si>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</si>
  <si>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</si>
  <si>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</si>
  <si>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</si>
  <si>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</si>
  <si>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</si>
  <si>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</si>
  <si>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</si>
  <si>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</si>
  <si>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</si>
  <si>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</si>
  <si>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</si>
  <si>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</si>
  <si>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</si>
  <si>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</si>
  <si>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</si>
  <si>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</si>
  <si>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</si>
  <si>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</si>
  <si>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</si>
  <si>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</si>
  <si>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</si>
  <si>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</si>
  <si>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</si>
  <si>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</si>
  <si>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</si>
  <si>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</si>
  <si>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</si>
  <si>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</si>
  <si>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</si>
  <si>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</si>
  <si>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</si>
  <si>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</si>
  <si>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</si>
  <si>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</si>
  <si>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</si>
  <si>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</si>
  <si>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</si>
  <si>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</si>
  <si>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</si>
  <si>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</si>
  <si>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</si>
  <si>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</si>
  <si>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</si>
  <si>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</si>
  <si>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</si>
  <si>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</si>
  <si>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</si>
  <si>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</si>
  <si>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</si>
  <si>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</si>
  <si>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</si>
  <si>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</si>
  <si>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</si>
  <si>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</si>
  <si>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</si>
  <si>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</si>
  <si>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</si>
  <si>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</si>
  <si>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</si>
  <si>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</si>
  <si>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</si>
  <si>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</si>
  <si>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</si>
  <si>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</si>
  <si>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</si>
  <si>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</si>
  <si>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</si>
  <si>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</si>
  <si>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</si>
  <si>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</si>
  <si>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</si>
  <si>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</si>
  <si>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</si>
  <si>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</si>
  <si>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</si>
  <si>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</si>
  <si>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</si>
  <si>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</si>
  <si>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</si>
  <si>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</si>
  <si>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</si>
  <si>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</si>
  <si>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</si>
  <si>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</si>
  <si>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</si>
  <si>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</si>
  <si>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</si>
  <si>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</si>
  <si>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</si>
  <si>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</si>
  <si>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</si>
  <si>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</si>
  <si>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</si>
  <si>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</si>
  <si>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</si>
  <si>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</si>
  <si>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</si>
  <si>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</si>
  <si>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</si>
  <si>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</si>
  <si>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</si>
  <si>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</si>
  <si>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</si>
  <si>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</si>
  <si>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</si>
  <si>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</si>
  <si>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</si>
  <si>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</si>
  <si>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</si>
  <si>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</si>
  <si>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</si>
  <si>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</si>
  <si>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</si>
  <si>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</si>
  <si>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</si>
  <si>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</si>
  <si>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</si>
  <si>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</si>
  <si>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</si>
  <si>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</si>
  <si>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</si>
  <si>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</si>
  <si>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</si>
  <si>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</si>
  <si>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Губская Анисья</t>
  </si>
  <si>
    <t>Ермоленко Мария</t>
  </si>
  <si>
    <t>Савичева Надежда</t>
  </si>
  <si>
    <t>Балтинская Виктория</t>
  </si>
  <si>
    <t>Желткевич Любовь</t>
  </si>
  <si>
    <t>Нехай Алина</t>
  </si>
  <si>
    <t>Авраменок Варвара</t>
  </si>
  <si>
    <t>Талаева Мария</t>
  </si>
  <si>
    <t>Бушма Карина</t>
  </si>
  <si>
    <t>Воронец Василиса</t>
  </si>
  <si>
    <t>Вяль Анна</t>
  </si>
  <si>
    <t>Добровольская Анастасия</t>
  </si>
  <si>
    <t>Кульба Варвара</t>
  </si>
  <si>
    <t>Щепалова Ксения</t>
  </si>
  <si>
    <t>Косовская Елизавета</t>
  </si>
  <si>
    <t>Липлянина Анастасия</t>
  </si>
  <si>
    <t>Жигалко Христина</t>
  </si>
  <si>
    <t>Кобурнеева Нелли</t>
  </si>
  <si>
    <t>Шиманская Валерия</t>
  </si>
  <si>
    <t>Змиевская Полина</t>
  </si>
  <si>
    <t>Лебедева Ксения</t>
  </si>
  <si>
    <t>Яценко Анна</t>
  </si>
  <si>
    <t>Губицкая Виолетта</t>
  </si>
  <si>
    <t>Петраченко Александра</t>
  </si>
  <si>
    <t>Соколова Маргарита</t>
  </si>
  <si>
    <t>Климук Анна</t>
  </si>
  <si>
    <t>2005</t>
  </si>
  <si>
    <t>2004</t>
  </si>
  <si>
    <t>2007</t>
  </si>
  <si>
    <t>2006</t>
  </si>
  <si>
    <t>МГ СДЮШОР ПРОФСОЮЗОВ</t>
  </si>
  <si>
    <t>Динамо-1</t>
  </si>
  <si>
    <t>РГУОР</t>
  </si>
  <si>
    <t>Минск-1</t>
  </si>
  <si>
    <t>Минск-2</t>
  </si>
  <si>
    <t xml:space="preserve">БО ЦОР </t>
  </si>
  <si>
    <t>10.02.2019_12:42:06</t>
  </si>
  <si>
    <t>Duet</t>
  </si>
  <si>
    <t>Дуэт</t>
  </si>
  <si>
    <t>16.02 9.00</t>
  </si>
  <si>
    <t>*</t>
  </si>
  <si>
    <t>разр.</t>
  </si>
  <si>
    <t>LIST OF PARTICIPANTS</t>
  </si>
  <si>
    <t>Гурская</t>
  </si>
  <si>
    <t>Чехович</t>
  </si>
  <si>
    <t>Кравцевич</t>
  </si>
  <si>
    <t>Шишко</t>
  </si>
  <si>
    <t>Дехтярь</t>
  </si>
  <si>
    <t>Бичун</t>
  </si>
  <si>
    <t>Шкулева</t>
  </si>
  <si>
    <t>Цыплакова</t>
  </si>
  <si>
    <t>Санфирова</t>
  </si>
  <si>
    <t>Фролова</t>
  </si>
  <si>
    <t>Сахарук</t>
  </si>
  <si>
    <t>Лебедева</t>
  </si>
  <si>
    <t>Дармель</t>
  </si>
  <si>
    <t>Денисюк Ольга</t>
  </si>
  <si>
    <t>Коблова Наталья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</si>
</sst>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59" applyNumberFormat="1" applyFont="1" applyBorder="1" applyAlignment="1">
      <alignment horizontal="left" vertical="center"/>
      <protection/>
    </xf>
    <xf numFmtId="0" fontId="13" fillId="0" borderId="0" xfId="59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0" xfId="61" applyNumberFormat="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182" fontId="11" fillId="0" borderId="0" xfId="58" applyNumberFormat="1" applyFont="1" applyAlignment="1">
      <alignment horizontal="center" vertical="center"/>
      <protection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0" fontId="9" fillId="0" borderId="0" xfId="61" applyFont="1" applyAlignment="1">
      <alignment horizontal="right" vertical="center" shrinkToFit="1"/>
      <protection/>
    </xf>
    <xf numFmtId="0" fontId="9" fillId="0" borderId="0" xfId="0" applyFont="1" applyAlignment="1">
      <alignment horizontal="right" vertical="center"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9" applyNumberFormat="1" applyFont="1" applyBorder="1" applyAlignment="1">
      <alignment horizontal="center" vertical="center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horizontal="right" vertical="center"/>
    </xf>
    <xf numFmtId="182" fontId="11" fillId="0" borderId="0" xfId="0" applyNumberFormat="1" applyFont="1" applyAlignment="1">
      <alignment horizontal="left" vertical="center"/>
    </xf>
    <xf numFmtId="172" fontId="11" fillId="0" borderId="0" xfId="57" applyNumberFormat="1" applyFont="1" applyBorder="1" applyAlignment="1">
      <alignment horizontal="center" vertical="center"/>
      <protection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61975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61975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0;&#1075;&#1091;&#1088;&#1099;_FIGS_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S_RES"/>
    </sheetNames>
    <definedNames>
      <definedName name="RES100" sheetId="0" refersTo="=FIGS_RES!$U$51:$U$138"/>
      <definedName name="SWIMMERS" sheetId="0" refersTo="=FIGS_RES!$C$51:$C$138"/>
    </definedNames>
    <sheetDataSet>
      <sheetData sheetId="0">
        <row r="51">
          <cell r="C51" t="str">
            <v>Пузь Валерия</v>
          </cell>
          <cell r="U51">
            <v>73.5255</v>
          </cell>
        </row>
        <row r="52">
          <cell r="C52" t="str">
            <v>Шиманская Валерия</v>
          </cell>
          <cell r="U52">
            <v>73.0791</v>
          </cell>
        </row>
        <row r="53">
          <cell r="C53" t="str">
            <v>Кобурнеева Нелли</v>
          </cell>
          <cell r="U53">
            <v>72.4209</v>
          </cell>
        </row>
        <row r="54">
          <cell r="C54" t="str">
            <v>Жигалко Христина</v>
          </cell>
          <cell r="U54">
            <v>71.3138</v>
          </cell>
        </row>
        <row r="55">
          <cell r="C55" t="str">
            <v>Косовская Елизавета</v>
          </cell>
          <cell r="U55">
            <v>70.102</v>
          </cell>
        </row>
        <row r="56">
          <cell r="C56" t="str">
            <v>Галясовская Виолетта</v>
          </cell>
          <cell r="U56">
            <v>69.9388</v>
          </cell>
        </row>
        <row r="57">
          <cell r="C57" t="str">
            <v>Лебедева Ксения</v>
          </cell>
          <cell r="U57">
            <v>69.6199</v>
          </cell>
        </row>
        <row r="58">
          <cell r="C58" t="str">
            <v>Липлянина Анастасия</v>
          </cell>
          <cell r="U58">
            <v>69.0459</v>
          </cell>
        </row>
        <row r="59">
          <cell r="C59" t="str">
            <v>Трацевская Яна</v>
          </cell>
          <cell r="U59">
            <v>68.7908</v>
          </cell>
        </row>
        <row r="60">
          <cell r="C60" t="str">
            <v>Змиевская Полина</v>
          </cell>
          <cell r="U60">
            <v>68.7347</v>
          </cell>
        </row>
        <row r="61">
          <cell r="C61" t="str">
            <v>Вяль Анна</v>
          </cell>
          <cell r="U61">
            <v>68.4235</v>
          </cell>
        </row>
        <row r="62">
          <cell r="C62" t="str">
            <v>Добровольская Анастасия</v>
          </cell>
          <cell r="U62">
            <v>68.3878</v>
          </cell>
        </row>
        <row r="63">
          <cell r="C63" t="str">
            <v>Петраченко Александра</v>
          </cell>
          <cell r="U63">
            <v>67.0485</v>
          </cell>
        </row>
        <row r="64">
          <cell r="C64" t="str">
            <v>Бернат Анастасия</v>
          </cell>
          <cell r="U64">
            <v>66.3776</v>
          </cell>
        </row>
        <row r="65">
          <cell r="C65" t="str">
            <v>Яценко Анна</v>
          </cell>
          <cell r="U65">
            <v>65.7602</v>
          </cell>
        </row>
        <row r="66">
          <cell r="C66" t="str">
            <v>Губицкая Виолетта</v>
          </cell>
          <cell r="U66">
            <v>65.4796</v>
          </cell>
        </row>
        <row r="67">
          <cell r="C67" t="str">
            <v>Кац Екатерина</v>
          </cell>
          <cell r="U67">
            <v>64.7526</v>
          </cell>
        </row>
        <row r="68">
          <cell r="C68" t="str">
            <v>Вашкевич Моника</v>
          </cell>
          <cell r="U68">
            <v>64.5434</v>
          </cell>
        </row>
        <row r="69">
          <cell r="C69" t="str">
            <v>Нехай Алина</v>
          </cell>
          <cell r="U69">
            <v>63.648</v>
          </cell>
        </row>
        <row r="70">
          <cell r="C70" t="str">
            <v>Коростелева Юлия</v>
          </cell>
          <cell r="U70">
            <v>63.6173</v>
          </cell>
        </row>
        <row r="71">
          <cell r="C71" t="str">
            <v>Воронец Василиса</v>
          </cell>
          <cell r="U71">
            <v>62.9898</v>
          </cell>
        </row>
        <row r="72">
          <cell r="C72" t="str">
            <v>Бушма Карина</v>
          </cell>
          <cell r="U72">
            <v>61.6582</v>
          </cell>
        </row>
        <row r="73">
          <cell r="C73" t="str">
            <v>Кот Алёна</v>
          </cell>
          <cell r="U73">
            <v>61.5408</v>
          </cell>
        </row>
        <row r="74">
          <cell r="C74" t="str">
            <v>Желткевич Любовь</v>
          </cell>
          <cell r="U74">
            <v>61.3801</v>
          </cell>
        </row>
        <row r="75">
          <cell r="C75" t="str">
            <v>Кульба Варвара</v>
          </cell>
          <cell r="U75">
            <v>61.3061</v>
          </cell>
        </row>
        <row r="76">
          <cell r="C76" t="str">
            <v>Андреенко Алина</v>
          </cell>
          <cell r="U76">
            <v>60.727</v>
          </cell>
        </row>
        <row r="77">
          <cell r="C77" t="str">
            <v>Савичева Надежда</v>
          </cell>
          <cell r="U77">
            <v>60.148</v>
          </cell>
        </row>
        <row r="78">
          <cell r="C78" t="str">
            <v>Головкова Анастасия</v>
          </cell>
          <cell r="U78">
            <v>58.852</v>
          </cell>
        </row>
        <row r="79">
          <cell r="C79" t="str">
            <v>Полойко Ника</v>
          </cell>
          <cell r="U79">
            <v>58.5128</v>
          </cell>
        </row>
        <row r="80">
          <cell r="C80" t="str">
            <v>Губская Анисья</v>
          </cell>
          <cell r="U80">
            <v>58.4796</v>
          </cell>
        </row>
        <row r="81">
          <cell r="C81" t="str">
            <v>Щепалова Ксения</v>
          </cell>
          <cell r="U81">
            <v>58.1199</v>
          </cell>
        </row>
        <row r="82">
          <cell r="C82" t="str">
            <v>Линник Мария</v>
          </cell>
          <cell r="U82">
            <v>57.7551</v>
          </cell>
        </row>
        <row r="83">
          <cell r="C83" t="str">
            <v>Белгардова Полина</v>
          </cell>
          <cell r="U83">
            <v>57.2934</v>
          </cell>
        </row>
        <row r="84">
          <cell r="C84" t="str">
            <v>Пекун Мария</v>
          </cell>
          <cell r="U84">
            <v>56.9337</v>
          </cell>
        </row>
        <row r="85">
          <cell r="C85" t="str">
            <v>Соколова Маргарита</v>
          </cell>
          <cell r="U85">
            <v>56.5485</v>
          </cell>
        </row>
        <row r="86">
          <cell r="C86" t="str">
            <v>Авраменок Варвара</v>
          </cell>
          <cell r="U86">
            <v>56.2245</v>
          </cell>
        </row>
        <row r="87">
          <cell r="C87" t="str">
            <v>Ермоленко Мария</v>
          </cell>
          <cell r="U87">
            <v>56.051</v>
          </cell>
        </row>
        <row r="88">
          <cell r="C88" t="str">
            <v>Климук Анна</v>
          </cell>
          <cell r="U88">
            <v>56.0204</v>
          </cell>
        </row>
        <row r="89">
          <cell r="C89" t="str">
            <v>Быкова Руслана</v>
          </cell>
          <cell r="U89">
            <v>55.3571</v>
          </cell>
        </row>
        <row r="90">
          <cell r="C90" t="str">
            <v>Власова Ксения</v>
          </cell>
          <cell r="U90">
            <v>55.0179</v>
          </cell>
        </row>
        <row r="91">
          <cell r="C91" t="str">
            <v>Кудина Александра</v>
          </cell>
          <cell r="U91">
            <v>54.8112</v>
          </cell>
        </row>
        <row r="92">
          <cell r="C92" t="str">
            <v>Балтинская Виктория</v>
          </cell>
          <cell r="U92">
            <v>54.6658</v>
          </cell>
        </row>
        <row r="93">
          <cell r="C93" t="str">
            <v>Кабаева Вероника</v>
          </cell>
          <cell r="U93">
            <v>54.1556</v>
          </cell>
        </row>
        <row r="94">
          <cell r="C94" t="str">
            <v>Талаева Мария</v>
          </cell>
          <cell r="U94">
            <v>54</v>
          </cell>
        </row>
        <row r="95">
          <cell r="C95" t="str">
            <v>Каминская Валерия</v>
          </cell>
          <cell r="U95">
            <v>53.7372</v>
          </cell>
        </row>
        <row r="96">
          <cell r="C96" t="str">
            <v>Толмачева Диана</v>
          </cell>
          <cell r="U96">
            <v>53.6709</v>
          </cell>
        </row>
        <row r="97">
          <cell r="C97" t="str">
            <v>Антонович Ксения</v>
          </cell>
          <cell r="U97">
            <v>53.3954</v>
          </cell>
        </row>
        <row r="98">
          <cell r="C98" t="str">
            <v>Аленская София</v>
          </cell>
          <cell r="U98">
            <v>53.2653</v>
          </cell>
        </row>
        <row r="99">
          <cell r="C99" t="str">
            <v>Сердюченко Анастасия</v>
          </cell>
          <cell r="U99">
            <v>53.2653</v>
          </cell>
        </row>
        <row r="100">
          <cell r="C100" t="str">
            <v>Дуло Алена</v>
          </cell>
          <cell r="U100">
            <v>53.0714</v>
          </cell>
        </row>
        <row r="101">
          <cell r="C101" t="str">
            <v>Круглей Анастасия</v>
          </cell>
          <cell r="U101">
            <v>52.7653</v>
          </cell>
        </row>
        <row r="102">
          <cell r="C102" t="str">
            <v>Пискун Вероника</v>
          </cell>
          <cell r="U102">
            <v>52.2551</v>
          </cell>
        </row>
        <row r="103">
          <cell r="C103" t="str">
            <v>Федорова Мария</v>
          </cell>
          <cell r="U103">
            <v>51.1913</v>
          </cell>
        </row>
        <row r="104">
          <cell r="C104" t="str">
            <v>Шмарловская Полина</v>
          </cell>
          <cell r="U104">
            <v>51.102</v>
          </cell>
        </row>
        <row r="105">
          <cell r="C105" t="str">
            <v>Сидорова Полина</v>
          </cell>
          <cell r="U105">
            <v>50.7679</v>
          </cell>
        </row>
        <row r="106">
          <cell r="C106" t="str">
            <v>Лесовая Ксения</v>
          </cell>
          <cell r="U106">
            <v>50.0408</v>
          </cell>
        </row>
        <row r="107">
          <cell r="C107" t="str">
            <v>Зенченко Настасья</v>
          </cell>
          <cell r="U107">
            <v>50.0408</v>
          </cell>
        </row>
        <row r="108">
          <cell r="C108" t="str">
            <v>Соболевская Маргарита</v>
          </cell>
          <cell r="U108">
            <v>50.0153</v>
          </cell>
        </row>
        <row r="109">
          <cell r="C109" t="str">
            <v>Рябова Екатерина</v>
          </cell>
          <cell r="U109">
            <v>49.9872</v>
          </cell>
        </row>
        <row r="110">
          <cell r="C110" t="str">
            <v>Крупенкова Маргарита</v>
          </cell>
          <cell r="U110">
            <v>49.9541</v>
          </cell>
        </row>
        <row r="111">
          <cell r="C111" t="str">
            <v>Ефимович Екатерина</v>
          </cell>
          <cell r="U111">
            <v>49.8087</v>
          </cell>
        </row>
        <row r="112">
          <cell r="C112" t="str">
            <v>Авсянская Виктория</v>
          </cell>
          <cell r="U112">
            <v>49.6939</v>
          </cell>
        </row>
        <row r="113">
          <cell r="C113" t="str">
            <v>Ведерникова Мария</v>
          </cell>
          <cell r="U113">
            <v>49.5816</v>
          </cell>
        </row>
        <row r="114">
          <cell r="C114" t="str">
            <v>Божок Дарья</v>
          </cell>
          <cell r="U114">
            <v>49.3648</v>
          </cell>
        </row>
        <row r="115">
          <cell r="C115" t="str">
            <v>Малышева Елизавета</v>
          </cell>
          <cell r="U115">
            <v>48.9745</v>
          </cell>
        </row>
        <row r="116">
          <cell r="C116" t="str">
            <v>Левицкая Олеся</v>
          </cell>
          <cell r="U116">
            <v>48.898</v>
          </cell>
        </row>
        <row r="117">
          <cell r="C117" t="str">
            <v>Горбацевич Анна</v>
          </cell>
          <cell r="U117">
            <v>47.8648</v>
          </cell>
        </row>
        <row r="118">
          <cell r="C118" t="str">
            <v>Довгаль Алина</v>
          </cell>
          <cell r="U118">
            <v>47.8214</v>
          </cell>
        </row>
        <row r="119">
          <cell r="C119" t="str">
            <v>Крученко Ольга</v>
          </cell>
          <cell r="U119">
            <v>47.7806</v>
          </cell>
        </row>
        <row r="120">
          <cell r="C120" t="str">
            <v>Кирьянова Дарья</v>
          </cell>
          <cell r="U120">
            <v>46.273</v>
          </cell>
        </row>
        <row r="121">
          <cell r="C121" t="str">
            <v>Глыбовская Мирослава</v>
          </cell>
          <cell r="U121">
            <v>45.5281</v>
          </cell>
        </row>
        <row r="122">
          <cell r="C122" t="str">
            <v>Галеня Виктория</v>
          </cell>
          <cell r="U122">
            <v>44.1556</v>
          </cell>
        </row>
        <row r="123">
          <cell r="C123" t="str">
            <v>Балабаева Валерия</v>
          </cell>
          <cell r="U123">
            <v>43.9388</v>
          </cell>
        </row>
        <row r="124">
          <cell r="C124" t="str">
            <v>Лебедева Наталья</v>
          </cell>
          <cell r="U124">
            <v>42.7015</v>
          </cell>
        </row>
        <row r="125">
          <cell r="C125" t="str">
            <v>Бородачева Варвара</v>
          </cell>
          <cell r="U125">
            <v>40.8138</v>
          </cell>
        </row>
        <row r="126">
          <cell r="C126" t="str">
            <v>Грудовик Евгения</v>
          </cell>
          <cell r="U126">
            <v>40.7423</v>
          </cell>
        </row>
        <row r="127">
          <cell r="C127" t="str">
            <v>Мирончик Александра</v>
          </cell>
          <cell r="U127">
            <v>37.8546</v>
          </cell>
        </row>
        <row r="128">
          <cell r="C128" t="str">
            <v>Прощаева Александра</v>
          </cell>
          <cell r="U128">
            <v>37.0969</v>
          </cell>
        </row>
        <row r="129">
          <cell r="C129" t="str">
            <v>Загорская Анастасия</v>
          </cell>
          <cell r="U129">
            <v>33.5969</v>
          </cell>
        </row>
        <row r="130">
          <cell r="C130" t="str">
            <v>Кузнецова Александра</v>
          </cell>
          <cell r="U130">
            <v>0</v>
          </cell>
        </row>
        <row r="131">
          <cell r="C131" t="str">
            <v>Кульба Варвара</v>
          </cell>
          <cell r="U131">
            <v>0</v>
          </cell>
        </row>
        <row r="132">
          <cell r="C132" t="str">
            <v>Бушма Карина</v>
          </cell>
          <cell r="U132">
            <v>0</v>
          </cell>
        </row>
        <row r="133">
          <cell r="C133" t="str">
            <v>Силивончик Дженифер</v>
          </cell>
          <cell r="U133">
            <v>0</v>
          </cell>
        </row>
        <row r="134">
          <cell r="C134" t="str">
            <v>Вашкевич Моника</v>
          </cell>
          <cell r="U134">
            <v>0</v>
          </cell>
        </row>
        <row r="135">
          <cell r="C135" t="str">
            <v>Кот Алена</v>
          </cell>
          <cell r="U135">
            <v>0</v>
          </cell>
        </row>
        <row r="136">
          <cell r="C136" t="str">
            <v>Вяль Анна</v>
          </cell>
          <cell r="U136">
            <v>0</v>
          </cell>
        </row>
        <row r="137">
          <cell r="C137" t="str">
            <v>Нехай Алина</v>
          </cell>
          <cell r="U137">
            <v>0</v>
          </cell>
        </row>
        <row r="138">
          <cell r="C138" t="str">
            <v>Яценко Анна</v>
          </cell>
          <cell r="U1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2"/>
  <sheetViews>
    <sheetView zoomScale="75" zoomScaleNormal="75" zoomScalePageLayoutView="0" workbookViewId="0" topLeftCell="A11">
      <pane xSplit="18" topLeftCell="S1" activePane="topRight" state="frozen"/>
      <selection pane="topLeft" activeCell="I32" sqref="I32"/>
      <selection pane="topRight" activeCell="AH13" sqref="AH13"/>
    </sheetView>
  </sheetViews>
  <sheetFormatPr defaultColWidth="9.125" defaultRowHeight="12.75"/>
  <cols>
    <col min="1" max="1" width="9.125" style="121" customWidth="1"/>
    <col min="2" max="2" width="5.375" style="122" customWidth="1"/>
    <col min="3" max="3" width="5.50390625" style="123" customWidth="1"/>
    <col min="4" max="4" width="7.00390625" style="124" bestFit="1" customWidth="1"/>
    <col min="5" max="7" width="5.625" style="124" customWidth="1"/>
    <col min="8" max="8" width="6.375" style="123" customWidth="1"/>
    <col min="9" max="10" width="7.625" style="124" customWidth="1"/>
    <col min="11" max="11" width="6.50390625" style="124" customWidth="1"/>
    <col min="12" max="14" width="5.375" style="124" customWidth="1"/>
    <col min="15" max="15" width="6.50390625" style="121" customWidth="1"/>
    <col min="16" max="16" width="4.375" style="123" bestFit="1" customWidth="1"/>
    <col min="17" max="17" width="2.875" style="123" customWidth="1"/>
    <col min="18" max="18" width="3.625" style="124" customWidth="1"/>
    <col min="19" max="19" width="5.50390625" style="123" customWidth="1"/>
    <col min="20" max="20" width="5.37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625" style="121" customWidth="1"/>
    <col min="34" max="37" width="10.50390625" style="122" customWidth="1"/>
    <col min="38" max="38" width="9.125" style="153" customWidth="1"/>
    <col min="39" max="42" width="10.50390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164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161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/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/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182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168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169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170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171</v>
      </c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172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57">
        <f>TM_PART*10</f>
        <v>5</v>
      </c>
      <c r="G25" s="357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173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57">
        <f>AI_PART*10</f>
        <v>5</v>
      </c>
      <c r="G26" s="357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174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57">
        <f>EX_PART*10</f>
        <v>5</v>
      </c>
      <c r="G27" s="357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175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57">
        <f>OI_PART*10</f>
        <v>5</v>
      </c>
      <c r="G28" s="357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176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1</v>
      </c>
      <c r="E30" s="11" t="s">
        <v>32</v>
      </c>
      <c r="F30" s="357">
        <f>FIGS_PART</f>
        <v>1</v>
      </c>
      <c r="G30" s="357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>
        <v>0</v>
      </c>
      <c r="E31" s="11" t="s">
        <v>32</v>
      </c>
      <c r="F31" s="357">
        <f>TECH_PART</f>
        <v>0</v>
      </c>
      <c r="G31" s="357"/>
      <c r="H31" s="5"/>
      <c r="I31" s="305" t="s">
        <v>163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57">
        <f>FREE_PART</f>
        <v>1</v>
      </c>
      <c r="G32" s="357"/>
      <c r="I32" s="12" t="s">
        <v>162</v>
      </c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64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>
        <f>SUM(__tr_el_list__)</f>
        <v>12.299999999999999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177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178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>
        <f aca="true" t="shared" si="0" ref="O37:O45">INDEX(L37:N37,,MATCH(__curr_event_code__,$L$36:$N$36,0))</f>
        <v>3.1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179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>
        <f t="shared" si="0"/>
        <v>1.9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180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>
        <f t="shared" si="0"/>
        <v>2.1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181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>
        <f t="shared" si="0"/>
        <v>2.8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>
        <f t="shared" si="0"/>
        <v>2.4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0.3</v>
      </c>
      <c r="J42" s="263" t="s">
        <v>69</v>
      </c>
      <c r="L42" s="276"/>
      <c r="M42" s="276"/>
      <c r="N42" s="276"/>
      <c r="O42" s="284">
        <f t="shared" si="0"/>
        <v>0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0.3</v>
      </c>
      <c r="J43" s="263" t="s">
        <v>83</v>
      </c>
      <c r="L43" s="276"/>
      <c r="M43" s="276"/>
      <c r="N43" s="276"/>
      <c r="O43" s="284">
        <f t="shared" si="0"/>
        <v>0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0.4</v>
      </c>
      <c r="J44" s="263" t="s">
        <v>84</v>
      </c>
      <c r="L44" s="276"/>
      <c r="M44" s="276"/>
      <c r="N44" s="276"/>
      <c r="O44" s="284">
        <f t="shared" si="0"/>
        <v>0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>
        <f t="shared" si="0"/>
        <v>0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1:43" s="119" customFormat="1" ht="17.25">
      <c r="A55" s="111"/>
      <c r="B55" s="112"/>
      <c r="C55" s="114" t="s">
        <v>158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118"/>
      <c r="X55" s="118"/>
      <c r="Y55" s="118" t="s">
        <v>165</v>
      </c>
      <c r="AA55" s="120"/>
      <c r="AB55" s="11"/>
      <c r="AC55" s="120"/>
      <c r="AD55" s="118"/>
      <c r="AE55" s="118"/>
      <c r="AF55" s="123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2:42" s="123" customFormat="1" ht="17.25">
      <c r="B56" s="159"/>
      <c r="C56" s="308" t="s">
        <v>145</v>
      </c>
      <c r="E56" s="306"/>
      <c r="G56" s="318" t="s">
        <v>151</v>
      </c>
      <c r="H56" s="321"/>
      <c r="I56" s="308"/>
      <c r="J56" s="314"/>
      <c r="K56" s="306"/>
      <c r="M56" s="308"/>
      <c r="N56" s="317"/>
      <c r="P56" s="306"/>
      <c r="Q56" s="309"/>
      <c r="W56" s="159"/>
      <c r="X56" s="159"/>
      <c r="Y56" s="159"/>
      <c r="AC56" s="195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2:42" s="123" customFormat="1" ht="17.25">
      <c r="B57" s="159"/>
      <c r="C57" s="310" t="s">
        <v>143</v>
      </c>
      <c r="E57" s="306"/>
      <c r="G57" s="318" t="s">
        <v>151</v>
      </c>
      <c r="H57" s="321"/>
      <c r="I57" s="310"/>
      <c r="J57" s="314"/>
      <c r="K57" s="306"/>
      <c r="M57" s="306"/>
      <c r="N57" s="317"/>
      <c r="P57" s="306"/>
      <c r="Q57" s="309"/>
      <c r="W57" s="159"/>
      <c r="X57" s="159"/>
      <c r="Y57" s="159"/>
      <c r="AC57" s="195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2:42" s="123" customFormat="1" ht="17.25">
      <c r="B58" s="159"/>
      <c r="C58" s="310"/>
      <c r="E58" s="306"/>
      <c r="G58" s="318"/>
      <c r="H58" s="321"/>
      <c r="I58" s="310"/>
      <c r="J58" s="314"/>
      <c r="K58" s="306"/>
      <c r="M58" s="306"/>
      <c r="N58" s="317"/>
      <c r="P58" s="306"/>
      <c r="Q58" s="309"/>
      <c r="W58" s="159"/>
      <c r="X58" s="159"/>
      <c r="Y58" s="159"/>
      <c r="AC58" s="195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2:42" s="123" customFormat="1" ht="17.25">
      <c r="B59" s="159"/>
      <c r="C59" s="114" t="s">
        <v>158</v>
      </c>
      <c r="E59" s="306"/>
      <c r="G59" s="318"/>
      <c r="H59" s="321"/>
      <c r="I59" s="310"/>
      <c r="J59" s="314"/>
      <c r="K59" s="306"/>
      <c r="M59" s="306"/>
      <c r="N59" s="317"/>
      <c r="P59" s="306"/>
      <c r="Q59" s="309"/>
      <c r="W59" s="159"/>
      <c r="X59" s="159"/>
      <c r="Y59" s="159" t="s">
        <v>165</v>
      </c>
      <c r="AC59" s="195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2:42" s="123" customFormat="1" ht="17.25">
      <c r="B60" s="159"/>
      <c r="C60" s="308" t="s">
        <v>144</v>
      </c>
      <c r="E60" s="306"/>
      <c r="G60" s="318" t="s">
        <v>151</v>
      </c>
      <c r="H60" s="321"/>
      <c r="I60" s="308"/>
      <c r="J60" s="314"/>
      <c r="K60" s="309"/>
      <c r="M60" s="308"/>
      <c r="N60" s="317"/>
      <c r="P60" s="306"/>
      <c r="Q60" s="309"/>
      <c r="W60" s="159"/>
      <c r="X60" s="159"/>
      <c r="Y60" s="159"/>
      <c r="AC60" s="195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2:42" s="123" customFormat="1" ht="15">
      <c r="B61" s="159"/>
      <c r="C61" s="308" t="s">
        <v>146</v>
      </c>
      <c r="E61" s="306"/>
      <c r="G61" s="318" t="s">
        <v>154</v>
      </c>
      <c r="H61" s="321"/>
      <c r="I61" s="308"/>
      <c r="J61" s="314"/>
      <c r="K61" s="306"/>
      <c r="M61" s="308"/>
      <c r="N61" s="317"/>
      <c r="P61" s="306"/>
      <c r="Q61" s="309"/>
      <c r="W61" s="159"/>
      <c r="X61" s="159"/>
      <c r="Y61" s="159"/>
      <c r="AC61" s="195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2:42" s="123" customFormat="1" ht="15">
      <c r="B62" s="159"/>
      <c r="C62" s="308"/>
      <c r="E62" s="306"/>
      <c r="G62" s="318"/>
      <c r="H62" s="321"/>
      <c r="I62" s="308"/>
      <c r="J62" s="314"/>
      <c r="K62" s="306"/>
      <c r="M62" s="308"/>
      <c r="N62" s="317"/>
      <c r="P62" s="306"/>
      <c r="Q62" s="309"/>
      <c r="W62" s="159"/>
      <c r="X62" s="159"/>
      <c r="Y62" s="159"/>
      <c r="AC62" s="195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2:42" s="123" customFormat="1" ht="15">
      <c r="B63" s="159"/>
      <c r="C63" s="114" t="s">
        <v>159</v>
      </c>
      <c r="E63" s="306"/>
      <c r="G63" s="318"/>
      <c r="H63" s="321"/>
      <c r="I63" s="308"/>
      <c r="J63" s="314"/>
      <c r="K63" s="306"/>
      <c r="M63" s="308"/>
      <c r="N63" s="317"/>
      <c r="P63" s="306"/>
      <c r="Q63" s="309"/>
      <c r="W63" s="159"/>
      <c r="X63" s="159"/>
      <c r="Y63" s="159" t="s">
        <v>165</v>
      </c>
      <c r="AC63" s="195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2:42" s="123" customFormat="1" ht="15">
      <c r="B64" s="159"/>
      <c r="C64" s="308" t="s">
        <v>147</v>
      </c>
      <c r="E64" s="306"/>
      <c r="G64" s="318" t="s">
        <v>152</v>
      </c>
      <c r="H64" s="321"/>
      <c r="I64" s="310"/>
      <c r="J64" s="314"/>
      <c r="K64" s="306"/>
      <c r="M64" s="308"/>
      <c r="N64" s="317"/>
      <c r="P64" s="306"/>
      <c r="Q64" s="309"/>
      <c r="W64" s="159"/>
      <c r="X64" s="159"/>
      <c r="Y64" s="159"/>
      <c r="AC64" s="195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2:42" s="123" customFormat="1" ht="15">
      <c r="B65" s="159"/>
      <c r="C65" s="308" t="s">
        <v>148</v>
      </c>
      <c r="E65" s="306"/>
      <c r="G65" s="318" t="s">
        <v>152</v>
      </c>
      <c r="H65" s="321"/>
      <c r="I65" s="308"/>
      <c r="J65" s="314"/>
      <c r="K65" s="309"/>
      <c r="M65" s="308"/>
      <c r="N65" s="317"/>
      <c r="P65" s="306"/>
      <c r="Q65" s="309"/>
      <c r="W65" s="159"/>
      <c r="X65" s="159"/>
      <c r="Y65" s="159"/>
      <c r="AC65" s="195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2:42" s="123" customFormat="1" ht="15">
      <c r="B66" s="159"/>
      <c r="C66" s="308"/>
      <c r="E66" s="306"/>
      <c r="G66" s="318"/>
      <c r="H66" s="321"/>
      <c r="I66" s="308"/>
      <c r="J66" s="314"/>
      <c r="K66" s="309"/>
      <c r="M66" s="308"/>
      <c r="N66" s="317"/>
      <c r="P66" s="306"/>
      <c r="Q66" s="309"/>
      <c r="W66" s="159"/>
      <c r="X66" s="159"/>
      <c r="Y66" s="159"/>
      <c r="AC66" s="19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2:42" s="123" customFormat="1" ht="15">
      <c r="B67" s="159"/>
      <c r="C67" s="114" t="s">
        <v>160</v>
      </c>
      <c r="E67" s="306"/>
      <c r="G67" s="318"/>
      <c r="H67" s="321"/>
      <c r="I67" s="308"/>
      <c r="J67" s="314"/>
      <c r="K67" s="309"/>
      <c r="M67" s="308"/>
      <c r="N67" s="317"/>
      <c r="P67" s="306"/>
      <c r="Q67" s="309"/>
      <c r="W67" s="159"/>
      <c r="X67" s="159"/>
      <c r="Y67" s="159" t="s">
        <v>165</v>
      </c>
      <c r="AC67" s="195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2:42" s="123" customFormat="1" ht="15">
      <c r="B68" s="159"/>
      <c r="C68" s="306" t="s">
        <v>150</v>
      </c>
      <c r="E68" s="306"/>
      <c r="G68" s="318" t="s">
        <v>152</v>
      </c>
      <c r="H68" s="321"/>
      <c r="I68" s="308"/>
      <c r="J68" s="314"/>
      <c r="K68" s="306"/>
      <c r="M68" s="306"/>
      <c r="N68" s="317"/>
      <c r="P68" s="306"/>
      <c r="Q68" s="309"/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5">
      <c r="B69" s="159"/>
      <c r="C69" s="308" t="s">
        <v>149</v>
      </c>
      <c r="E69" s="306"/>
      <c r="G69" s="318" t="s">
        <v>152</v>
      </c>
      <c r="H69" s="321"/>
      <c r="I69" s="308"/>
      <c r="J69" s="314"/>
      <c r="K69" s="309"/>
      <c r="M69" s="308"/>
      <c r="N69" s="317"/>
      <c r="P69" s="306"/>
      <c r="Q69" s="309"/>
      <c r="W69" s="159"/>
      <c r="X69" s="159"/>
      <c r="Y69" s="159"/>
      <c r="AC69" s="19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2:42" s="123" customFormat="1" ht="15">
      <c r="B70" s="159"/>
      <c r="C70" s="308"/>
      <c r="E70" s="306"/>
      <c r="G70" s="318"/>
      <c r="H70" s="321"/>
      <c r="I70" s="308"/>
      <c r="J70" s="314"/>
      <c r="K70" s="309"/>
      <c r="M70" s="308"/>
      <c r="N70" s="317"/>
      <c r="P70" s="306"/>
      <c r="Q70" s="309"/>
      <c r="W70" s="159"/>
      <c r="X70" s="159"/>
      <c r="Y70" s="159"/>
      <c r="AC70" s="195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2:42" s="123" customFormat="1" ht="15">
      <c r="B71" s="159"/>
      <c r="C71" s="114" t="s">
        <v>155</v>
      </c>
      <c r="E71" s="306"/>
      <c r="G71" s="318"/>
      <c r="H71" s="321"/>
      <c r="I71" s="308"/>
      <c r="J71" s="314"/>
      <c r="K71" s="309"/>
      <c r="M71" s="308"/>
      <c r="N71" s="317"/>
      <c r="P71" s="306"/>
      <c r="Q71" s="309"/>
      <c r="W71" s="159"/>
      <c r="X71" s="159"/>
      <c r="Y71" s="159" t="s">
        <v>165</v>
      </c>
      <c r="AC71" s="195"/>
      <c r="AF71" s="117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3" s="119" customFormat="1" ht="15">
      <c r="A72" s="113"/>
      <c r="B72" s="116"/>
      <c r="C72" s="113" t="s">
        <v>125</v>
      </c>
      <c r="D72" s="113"/>
      <c r="E72" s="113"/>
      <c r="F72" s="113"/>
      <c r="G72" s="235" t="s">
        <v>151</v>
      </c>
      <c r="H72" s="320"/>
      <c r="I72" s="115"/>
      <c r="J72" s="312"/>
      <c r="K72" s="115"/>
      <c r="L72" s="116"/>
      <c r="M72" s="117"/>
      <c r="N72" s="118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AB72" s="5"/>
      <c r="AD72" s="117"/>
      <c r="AE72" s="117"/>
      <c r="AF72" s="117"/>
      <c r="AG72" s="5"/>
      <c r="AH72" s="69"/>
      <c r="AI72" s="69"/>
      <c r="AJ72" s="69"/>
      <c r="AK72" s="69"/>
      <c r="AL72" s="69"/>
      <c r="AM72" s="69"/>
      <c r="AN72" s="69"/>
      <c r="AO72" s="69"/>
      <c r="AP72" s="69"/>
      <c r="AQ72" s="101"/>
    </row>
    <row r="73" spans="2:43" s="123" customFormat="1" ht="15">
      <c r="B73" s="159"/>
      <c r="C73" s="306" t="s">
        <v>126</v>
      </c>
      <c r="E73" s="306"/>
      <c r="G73" s="318" t="s">
        <v>151</v>
      </c>
      <c r="H73" s="321"/>
      <c r="J73" s="313"/>
      <c r="K73" s="306"/>
      <c r="L73" s="306"/>
      <c r="M73" s="306"/>
      <c r="N73" s="318"/>
      <c r="O73" s="308"/>
      <c r="P73" s="307"/>
      <c r="Q73" s="309"/>
      <c r="W73" s="159"/>
      <c r="X73" s="159"/>
      <c r="Y73" s="159"/>
      <c r="AC73" s="195"/>
      <c r="AG73" s="5"/>
      <c r="AH73" s="69"/>
      <c r="AI73" s="69"/>
      <c r="AJ73" s="69"/>
      <c r="AK73" s="69"/>
      <c r="AL73" s="69"/>
      <c r="AM73" s="69"/>
      <c r="AN73" s="69"/>
      <c r="AO73" s="69"/>
      <c r="AP73" s="69"/>
      <c r="AQ73" s="101"/>
    </row>
    <row r="74" spans="2:43" s="123" customFormat="1" ht="15">
      <c r="B74" s="159"/>
      <c r="C74" s="306"/>
      <c r="E74" s="306"/>
      <c r="G74" s="318"/>
      <c r="H74" s="321"/>
      <c r="J74" s="313"/>
      <c r="K74" s="306"/>
      <c r="L74" s="306"/>
      <c r="M74" s="306"/>
      <c r="N74" s="318"/>
      <c r="O74" s="308"/>
      <c r="P74" s="307"/>
      <c r="Q74" s="309"/>
      <c r="W74" s="159"/>
      <c r="X74" s="159"/>
      <c r="Y74" s="159"/>
      <c r="AC74" s="195"/>
      <c r="AG74" s="5"/>
      <c r="AH74" s="69"/>
      <c r="AI74" s="69"/>
      <c r="AJ74" s="69"/>
      <c r="AK74" s="69"/>
      <c r="AL74" s="69"/>
      <c r="AM74" s="69"/>
      <c r="AN74" s="69"/>
      <c r="AO74" s="69"/>
      <c r="AP74" s="69"/>
      <c r="AQ74" s="101"/>
    </row>
    <row r="75" spans="2:43" s="123" customFormat="1" ht="15">
      <c r="B75" s="159"/>
      <c r="C75" s="114" t="s">
        <v>155</v>
      </c>
      <c r="E75" s="306"/>
      <c r="G75" s="318"/>
      <c r="H75" s="321"/>
      <c r="J75" s="313"/>
      <c r="K75" s="306"/>
      <c r="L75" s="306"/>
      <c r="M75" s="306"/>
      <c r="N75" s="318"/>
      <c r="O75" s="308"/>
      <c r="P75" s="307"/>
      <c r="Q75" s="309"/>
      <c r="W75" s="159"/>
      <c r="X75" s="159"/>
      <c r="Y75" s="159" t="s">
        <v>165</v>
      </c>
      <c r="AC75" s="195"/>
      <c r="AG75" s="5"/>
      <c r="AH75" s="69"/>
      <c r="AI75" s="69"/>
      <c r="AJ75" s="69"/>
      <c r="AK75" s="69"/>
      <c r="AL75" s="69"/>
      <c r="AM75" s="69"/>
      <c r="AN75" s="69"/>
      <c r="AO75" s="69"/>
      <c r="AP75" s="69"/>
      <c r="AQ75" s="101"/>
    </row>
    <row r="76" spans="2:43" s="123" customFormat="1" ht="15">
      <c r="B76" s="159"/>
      <c r="C76" s="308" t="s">
        <v>128</v>
      </c>
      <c r="E76" s="306"/>
      <c r="G76" s="318" t="s">
        <v>152</v>
      </c>
      <c r="H76" s="321"/>
      <c r="I76" s="308"/>
      <c r="J76" s="314"/>
      <c r="K76" s="306"/>
      <c r="M76" s="306"/>
      <c r="N76" s="317"/>
      <c r="P76" s="306"/>
      <c r="Q76" s="309"/>
      <c r="W76" s="159"/>
      <c r="X76" s="159"/>
      <c r="Y76" s="159"/>
      <c r="AC76" s="195"/>
      <c r="AG76" s="5"/>
      <c r="AH76" s="69"/>
      <c r="AI76" s="69"/>
      <c r="AJ76" s="69"/>
      <c r="AK76" s="69"/>
      <c r="AL76" s="69"/>
      <c r="AM76" s="69"/>
      <c r="AN76" s="69"/>
      <c r="AO76" s="69"/>
      <c r="AP76" s="69"/>
      <c r="AQ76" s="119"/>
    </row>
    <row r="77" spans="2:43" s="123" customFormat="1" ht="15">
      <c r="B77" s="159"/>
      <c r="C77" s="308" t="s">
        <v>127</v>
      </c>
      <c r="E77" s="306"/>
      <c r="G77" s="318" t="s">
        <v>151</v>
      </c>
      <c r="H77" s="321"/>
      <c r="I77" s="308"/>
      <c r="J77" s="314"/>
      <c r="K77" s="306"/>
      <c r="M77" s="306"/>
      <c r="N77" s="317"/>
      <c r="P77" s="306"/>
      <c r="Q77" s="309"/>
      <c r="W77" s="159"/>
      <c r="X77" s="159"/>
      <c r="Y77" s="159"/>
      <c r="AC77" s="195"/>
      <c r="AG77" s="5"/>
      <c r="AH77" s="69"/>
      <c r="AI77" s="69"/>
      <c r="AJ77" s="69"/>
      <c r="AK77" s="69"/>
      <c r="AL77" s="69"/>
      <c r="AM77" s="69"/>
      <c r="AN77" s="69"/>
      <c r="AO77" s="69"/>
      <c r="AP77" s="69"/>
      <c r="AQ77" s="119"/>
    </row>
    <row r="78" spans="2:43" s="123" customFormat="1" ht="15">
      <c r="B78" s="159"/>
      <c r="C78" s="308"/>
      <c r="E78" s="306"/>
      <c r="G78" s="318"/>
      <c r="H78" s="321"/>
      <c r="I78" s="308"/>
      <c r="J78" s="314"/>
      <c r="K78" s="306"/>
      <c r="M78" s="306"/>
      <c r="N78" s="317"/>
      <c r="P78" s="306"/>
      <c r="Q78" s="309"/>
      <c r="W78" s="159"/>
      <c r="X78" s="159"/>
      <c r="Y78" s="159"/>
      <c r="AC78" s="195"/>
      <c r="AG78" s="5"/>
      <c r="AH78" s="69"/>
      <c r="AI78" s="69"/>
      <c r="AJ78" s="69"/>
      <c r="AK78" s="69"/>
      <c r="AL78" s="69"/>
      <c r="AM78" s="69"/>
      <c r="AN78" s="69"/>
      <c r="AO78" s="69"/>
      <c r="AP78" s="69"/>
      <c r="AQ78" s="119"/>
    </row>
    <row r="79" spans="2:43" s="123" customFormat="1" ht="15">
      <c r="B79" s="159"/>
      <c r="C79" s="114" t="s">
        <v>156</v>
      </c>
      <c r="E79" s="306"/>
      <c r="G79" s="318"/>
      <c r="H79" s="321"/>
      <c r="I79" s="308"/>
      <c r="J79" s="314"/>
      <c r="K79" s="306"/>
      <c r="M79" s="306"/>
      <c r="N79" s="317"/>
      <c r="P79" s="306"/>
      <c r="Q79" s="309"/>
      <c r="W79" s="159"/>
      <c r="X79" s="159"/>
      <c r="Y79" s="159" t="s">
        <v>165</v>
      </c>
      <c r="AC79" s="195"/>
      <c r="AG79" s="5"/>
      <c r="AH79" s="69"/>
      <c r="AI79" s="69"/>
      <c r="AJ79" s="69"/>
      <c r="AK79" s="69"/>
      <c r="AL79" s="69"/>
      <c r="AM79" s="69"/>
      <c r="AN79" s="69"/>
      <c r="AO79" s="69"/>
      <c r="AP79" s="69"/>
      <c r="AQ79" s="119"/>
    </row>
    <row r="80" spans="2:42" s="123" customFormat="1" ht="15">
      <c r="B80" s="159"/>
      <c r="C80" s="310" t="s">
        <v>129</v>
      </c>
      <c r="E80" s="306"/>
      <c r="G80" s="318" t="s">
        <v>152</v>
      </c>
      <c r="H80" s="321"/>
      <c r="I80" s="308"/>
      <c r="J80" s="314"/>
      <c r="K80" s="306"/>
      <c r="M80" s="306"/>
      <c r="N80" s="317"/>
      <c r="P80" s="306"/>
      <c r="Q80" s="311"/>
      <c r="W80" s="159"/>
      <c r="X80" s="159"/>
      <c r="Y80" s="159"/>
      <c r="AC80" s="195"/>
      <c r="AG80" s="5"/>
      <c r="AH80" s="69"/>
      <c r="AI80" s="69"/>
      <c r="AJ80" s="69"/>
      <c r="AK80" s="69"/>
      <c r="AL80" s="69"/>
      <c r="AM80" s="69"/>
      <c r="AN80" s="69"/>
      <c r="AO80" s="69"/>
      <c r="AP80" s="69"/>
    </row>
    <row r="81" spans="2:42" s="123" customFormat="1" ht="15">
      <c r="B81" s="159"/>
      <c r="C81" s="308" t="s">
        <v>130</v>
      </c>
      <c r="E81" s="306"/>
      <c r="G81" s="318" t="s">
        <v>152</v>
      </c>
      <c r="H81" s="321"/>
      <c r="J81" s="313"/>
      <c r="K81" s="311"/>
      <c r="L81" s="308"/>
      <c r="M81" s="308"/>
      <c r="N81" s="319"/>
      <c r="P81" s="308"/>
      <c r="Q81" s="311"/>
      <c r="W81" s="159"/>
      <c r="X81" s="159"/>
      <c r="Y81" s="159"/>
      <c r="AC81" s="195"/>
      <c r="AG81" s="5"/>
      <c r="AH81" s="69"/>
      <c r="AI81" s="69"/>
      <c r="AJ81" s="69"/>
      <c r="AK81" s="69"/>
      <c r="AL81" s="69"/>
      <c r="AM81" s="69"/>
      <c r="AN81" s="69"/>
      <c r="AO81" s="69"/>
      <c r="AP81" s="69"/>
    </row>
    <row r="82" spans="2:42" s="123" customFormat="1" ht="15">
      <c r="B82" s="159"/>
      <c r="C82" s="308"/>
      <c r="E82" s="306"/>
      <c r="G82" s="318"/>
      <c r="H82" s="321"/>
      <c r="J82" s="313"/>
      <c r="K82" s="311"/>
      <c r="L82" s="308"/>
      <c r="M82" s="308"/>
      <c r="N82" s="319"/>
      <c r="P82" s="308"/>
      <c r="Q82" s="311"/>
      <c r="W82" s="159"/>
      <c r="X82" s="159"/>
      <c r="Y82" s="159"/>
      <c r="AC82" s="195"/>
      <c r="AG82" s="5"/>
      <c r="AH82" s="69"/>
      <c r="AI82" s="69"/>
      <c r="AJ82" s="69"/>
      <c r="AK82" s="69"/>
      <c r="AL82" s="69"/>
      <c r="AM82" s="69"/>
      <c r="AN82" s="69"/>
      <c r="AO82" s="69"/>
      <c r="AP82" s="69"/>
    </row>
    <row r="83" spans="2:42" s="123" customFormat="1" ht="15">
      <c r="B83" s="159"/>
      <c r="C83" s="114" t="s">
        <v>156</v>
      </c>
      <c r="E83" s="306"/>
      <c r="G83" s="318"/>
      <c r="H83" s="321"/>
      <c r="J83" s="313"/>
      <c r="K83" s="311"/>
      <c r="L83" s="308"/>
      <c r="M83" s="308"/>
      <c r="N83" s="319"/>
      <c r="P83" s="308"/>
      <c r="Q83" s="311"/>
      <c r="W83" s="159"/>
      <c r="X83" s="159"/>
      <c r="Y83" s="159" t="s">
        <v>165</v>
      </c>
      <c r="AC83" s="195"/>
      <c r="AG83" s="5"/>
      <c r="AH83" s="69"/>
      <c r="AI83" s="69"/>
      <c r="AJ83" s="69"/>
      <c r="AK83" s="69"/>
      <c r="AL83" s="69"/>
      <c r="AM83" s="69"/>
      <c r="AN83" s="69"/>
      <c r="AO83" s="69"/>
      <c r="AP83" s="69"/>
    </row>
    <row r="84" spans="2:42" s="123" customFormat="1" ht="15">
      <c r="B84" s="159"/>
      <c r="C84" s="308" t="s">
        <v>131</v>
      </c>
      <c r="E84" s="306"/>
      <c r="G84" s="318" t="s">
        <v>153</v>
      </c>
      <c r="H84" s="321"/>
      <c r="J84" s="313"/>
      <c r="N84" s="121"/>
      <c r="Q84" s="311"/>
      <c r="W84" s="159"/>
      <c r="X84" s="159"/>
      <c r="Y84" s="159"/>
      <c r="AC84" s="195"/>
      <c r="AG84" s="126"/>
      <c r="AH84" s="69"/>
      <c r="AI84" s="69"/>
      <c r="AJ84" s="69"/>
      <c r="AK84" s="69"/>
      <c r="AL84" s="69"/>
      <c r="AM84" s="69"/>
      <c r="AN84" s="69"/>
      <c r="AO84" s="69"/>
      <c r="AP84" s="69"/>
    </row>
    <row r="85" spans="2:42" s="123" customFormat="1" ht="15">
      <c r="B85" s="159"/>
      <c r="C85" s="308" t="s">
        <v>132</v>
      </c>
      <c r="E85" s="306"/>
      <c r="G85" s="318" t="s">
        <v>153</v>
      </c>
      <c r="H85" s="321"/>
      <c r="J85" s="313"/>
      <c r="N85" s="121"/>
      <c r="Q85" s="311"/>
      <c r="W85" s="159"/>
      <c r="X85" s="159"/>
      <c r="Y85" s="159"/>
      <c r="AC85" s="195"/>
      <c r="AG85" s="126"/>
      <c r="AH85" s="69"/>
      <c r="AI85" s="69"/>
      <c r="AJ85" s="69"/>
      <c r="AK85" s="69"/>
      <c r="AL85" s="69"/>
      <c r="AM85" s="69"/>
      <c r="AN85" s="69"/>
      <c r="AO85" s="69"/>
      <c r="AP85" s="69"/>
    </row>
    <row r="86" spans="2:42" s="123" customFormat="1" ht="15">
      <c r="B86" s="159"/>
      <c r="C86" s="308"/>
      <c r="E86" s="306"/>
      <c r="G86" s="318"/>
      <c r="H86" s="321"/>
      <c r="J86" s="313"/>
      <c r="N86" s="121"/>
      <c r="Q86" s="311"/>
      <c r="W86" s="159"/>
      <c r="X86" s="159"/>
      <c r="Y86" s="159"/>
      <c r="AC86" s="195"/>
      <c r="AG86" s="126"/>
      <c r="AH86" s="69"/>
      <c r="AI86" s="69"/>
      <c r="AJ86" s="69"/>
      <c r="AK86" s="69"/>
      <c r="AL86" s="69"/>
      <c r="AM86" s="69"/>
      <c r="AN86" s="69"/>
      <c r="AO86" s="69"/>
      <c r="AP86" s="69"/>
    </row>
    <row r="87" spans="2:42" s="123" customFormat="1" ht="15">
      <c r="B87" s="159"/>
      <c r="C87" s="114" t="s">
        <v>157</v>
      </c>
      <c r="E87" s="306"/>
      <c r="G87" s="318"/>
      <c r="H87" s="321"/>
      <c r="J87" s="313"/>
      <c r="N87" s="121"/>
      <c r="Q87" s="311"/>
      <c r="W87" s="159"/>
      <c r="X87" s="159"/>
      <c r="Y87" s="159" t="s">
        <v>165</v>
      </c>
      <c r="AC87" s="195"/>
      <c r="AG87" s="126"/>
      <c r="AH87" s="69"/>
      <c r="AI87" s="69"/>
      <c r="AJ87" s="69"/>
      <c r="AK87" s="69"/>
      <c r="AL87" s="69"/>
      <c r="AM87" s="69"/>
      <c r="AN87" s="69"/>
      <c r="AO87" s="69"/>
      <c r="AP87" s="69"/>
    </row>
    <row r="88" spans="2:42" s="123" customFormat="1" ht="15">
      <c r="B88" s="159"/>
      <c r="C88" s="308" t="s">
        <v>133</v>
      </c>
      <c r="E88" s="306"/>
      <c r="G88" s="318" t="s">
        <v>151</v>
      </c>
      <c r="H88" s="321"/>
      <c r="J88" s="313"/>
      <c r="N88" s="121"/>
      <c r="Q88" s="311"/>
      <c r="W88" s="159"/>
      <c r="X88" s="159"/>
      <c r="Y88" s="159"/>
      <c r="AC88" s="195"/>
      <c r="AG88" s="117"/>
      <c r="AH88" s="126"/>
      <c r="AI88" s="126"/>
      <c r="AJ88" s="126"/>
      <c r="AK88" s="126"/>
      <c r="AL88" s="126"/>
      <c r="AM88" s="126"/>
      <c r="AN88" s="126"/>
      <c r="AO88" s="126"/>
      <c r="AP88" s="126"/>
    </row>
    <row r="89" spans="2:42" s="123" customFormat="1" ht="15">
      <c r="B89" s="159"/>
      <c r="C89" s="308" t="s">
        <v>137</v>
      </c>
      <c r="E89" s="306"/>
      <c r="G89" s="318" t="s">
        <v>151</v>
      </c>
      <c r="H89" s="321"/>
      <c r="I89" s="308"/>
      <c r="J89" s="314"/>
      <c r="K89" s="306"/>
      <c r="M89" s="306"/>
      <c r="N89" s="317"/>
      <c r="P89" s="306"/>
      <c r="Q89" s="309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5">
      <c r="B90" s="159"/>
      <c r="C90" s="308"/>
      <c r="E90" s="306"/>
      <c r="G90" s="318"/>
      <c r="H90" s="321"/>
      <c r="I90" s="308"/>
      <c r="J90" s="314"/>
      <c r="K90" s="306"/>
      <c r="M90" s="306"/>
      <c r="N90" s="317"/>
      <c r="P90" s="306"/>
      <c r="Q90" s="309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5">
      <c r="B91" s="159"/>
      <c r="C91" s="114" t="s">
        <v>157</v>
      </c>
      <c r="E91" s="306"/>
      <c r="G91" s="318"/>
      <c r="H91" s="321"/>
      <c r="I91" s="308"/>
      <c r="J91" s="314"/>
      <c r="K91" s="306"/>
      <c r="M91" s="306"/>
      <c r="N91" s="317"/>
      <c r="P91" s="306"/>
      <c r="Q91" s="309"/>
      <c r="W91" s="159"/>
      <c r="X91" s="159"/>
      <c r="Y91" s="159" t="s">
        <v>165</v>
      </c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5">
      <c r="B92" s="159"/>
      <c r="C92" s="306" t="s">
        <v>134</v>
      </c>
      <c r="E92" s="306"/>
      <c r="G92" s="318" t="s">
        <v>153</v>
      </c>
      <c r="H92" s="321"/>
      <c r="J92" s="313"/>
      <c r="K92" s="306"/>
      <c r="L92" s="306"/>
      <c r="M92" s="306"/>
      <c r="N92" s="318"/>
      <c r="O92" s="308"/>
      <c r="P92" s="307"/>
      <c r="W92" s="159"/>
      <c r="X92" s="159"/>
      <c r="Y92" s="159"/>
      <c r="AC92" s="195"/>
      <c r="AG92" s="117"/>
      <c r="AH92" s="126"/>
      <c r="AI92" s="126"/>
      <c r="AJ92" s="126"/>
      <c r="AK92" s="126"/>
      <c r="AL92" s="126"/>
      <c r="AM92" s="126"/>
      <c r="AN92" s="126"/>
      <c r="AO92" s="126"/>
      <c r="AP92" s="126"/>
    </row>
    <row r="93" spans="2:42" s="123" customFormat="1" ht="15">
      <c r="B93" s="159"/>
      <c r="C93" s="308" t="s">
        <v>138</v>
      </c>
      <c r="E93" s="306"/>
      <c r="G93" s="318" t="s">
        <v>154</v>
      </c>
      <c r="H93" s="321"/>
      <c r="I93" s="310"/>
      <c r="J93" s="314"/>
      <c r="K93" s="306"/>
      <c r="M93" s="306"/>
      <c r="N93" s="317"/>
      <c r="P93" s="306"/>
      <c r="Q93" s="309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5">
      <c r="B94" s="159"/>
      <c r="C94" s="308"/>
      <c r="E94" s="306"/>
      <c r="G94" s="318"/>
      <c r="H94" s="321"/>
      <c r="I94" s="310"/>
      <c r="J94" s="314"/>
      <c r="K94" s="306"/>
      <c r="M94" s="306"/>
      <c r="N94" s="317"/>
      <c r="P94" s="306"/>
      <c r="Q94" s="309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5">
      <c r="B95" s="159"/>
      <c r="C95" s="114" t="s">
        <v>157</v>
      </c>
      <c r="E95" s="306"/>
      <c r="G95" s="318"/>
      <c r="H95" s="321"/>
      <c r="I95" s="310"/>
      <c r="J95" s="314"/>
      <c r="K95" s="306"/>
      <c r="M95" s="306"/>
      <c r="N95" s="317"/>
      <c r="P95" s="306"/>
      <c r="Q95" s="309"/>
      <c r="W95" s="159"/>
      <c r="X95" s="159"/>
      <c r="Y95" s="159" t="s">
        <v>165</v>
      </c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5">
      <c r="B96" s="159"/>
      <c r="C96" s="308" t="s">
        <v>135</v>
      </c>
      <c r="E96" s="306"/>
      <c r="G96" s="318" t="s">
        <v>154</v>
      </c>
      <c r="H96" s="321"/>
      <c r="I96" s="308"/>
      <c r="J96" s="314"/>
      <c r="K96" s="306"/>
      <c r="M96" s="306"/>
      <c r="N96" s="317"/>
      <c r="P96" s="306"/>
      <c r="W96" s="159"/>
      <c r="X96" s="159"/>
      <c r="Y96" s="159"/>
      <c r="AC96" s="195"/>
      <c r="AH96" s="117"/>
      <c r="AI96" s="117"/>
      <c r="AJ96" s="117"/>
      <c r="AK96" s="117"/>
      <c r="AL96" s="117"/>
      <c r="AM96" s="117"/>
      <c r="AN96" s="117"/>
      <c r="AO96" s="117"/>
      <c r="AP96" s="117"/>
    </row>
    <row r="97" spans="2:42" s="123" customFormat="1" ht="15">
      <c r="B97" s="159"/>
      <c r="C97" s="310" t="s">
        <v>136</v>
      </c>
      <c r="E97" s="306"/>
      <c r="G97" s="318" t="s">
        <v>153</v>
      </c>
      <c r="H97" s="321"/>
      <c r="I97" s="308"/>
      <c r="J97" s="314"/>
      <c r="K97" s="306"/>
      <c r="M97" s="306"/>
      <c r="N97" s="317"/>
      <c r="P97" s="306"/>
      <c r="Q97" s="309"/>
      <c r="W97" s="159"/>
      <c r="X97" s="159"/>
      <c r="Y97" s="159"/>
      <c r="AC97" s="195"/>
      <c r="AH97" s="117"/>
      <c r="AI97" s="117"/>
      <c r="AJ97" s="117"/>
      <c r="AK97" s="117"/>
      <c r="AL97" s="117"/>
      <c r="AM97" s="117"/>
      <c r="AN97" s="117"/>
      <c r="AO97" s="117"/>
      <c r="AP97" s="117"/>
    </row>
    <row r="98" spans="2:42" s="123" customFormat="1" ht="15">
      <c r="B98" s="159"/>
      <c r="C98" s="310"/>
      <c r="E98" s="306"/>
      <c r="G98" s="318"/>
      <c r="H98" s="321"/>
      <c r="I98" s="308"/>
      <c r="J98" s="314"/>
      <c r="K98" s="306"/>
      <c r="M98" s="306"/>
      <c r="N98" s="317"/>
      <c r="P98" s="306"/>
      <c r="Q98" s="309"/>
      <c r="W98" s="159"/>
      <c r="X98" s="159"/>
      <c r="Y98" s="159"/>
      <c r="AC98" s="195"/>
      <c r="AH98" s="117"/>
      <c r="AI98" s="117"/>
      <c r="AJ98" s="117"/>
      <c r="AK98" s="117"/>
      <c r="AL98" s="117"/>
      <c r="AM98" s="117"/>
      <c r="AN98" s="117"/>
      <c r="AO98" s="117"/>
      <c r="AP98" s="117"/>
    </row>
    <row r="99" spans="2:42" s="123" customFormat="1" ht="15">
      <c r="B99" s="159"/>
      <c r="C99" s="114" t="s">
        <v>158</v>
      </c>
      <c r="E99" s="306"/>
      <c r="G99" s="318"/>
      <c r="H99" s="321"/>
      <c r="I99" s="308"/>
      <c r="J99" s="314"/>
      <c r="K99" s="306"/>
      <c r="M99" s="306"/>
      <c r="N99" s="317"/>
      <c r="P99" s="306"/>
      <c r="Q99" s="309"/>
      <c r="W99" s="159"/>
      <c r="X99" s="159"/>
      <c r="Y99" s="159" t="s">
        <v>165</v>
      </c>
      <c r="AC99" s="195"/>
      <c r="AH99" s="117"/>
      <c r="AI99" s="117"/>
      <c r="AJ99" s="117"/>
      <c r="AK99" s="117"/>
      <c r="AL99" s="117"/>
      <c r="AM99" s="117"/>
      <c r="AN99" s="117"/>
      <c r="AO99" s="117"/>
      <c r="AP99" s="117"/>
    </row>
    <row r="100" spans="2:42" s="123" customFormat="1" ht="15">
      <c r="B100" s="159"/>
      <c r="C100" s="308" t="s">
        <v>139</v>
      </c>
      <c r="E100" s="306"/>
      <c r="G100" s="318" t="s">
        <v>152</v>
      </c>
      <c r="H100" s="321"/>
      <c r="J100" s="313"/>
      <c r="K100" s="306"/>
      <c r="L100" s="308"/>
      <c r="M100" s="308"/>
      <c r="N100" s="318"/>
      <c r="O100" s="308"/>
      <c r="P100" s="307"/>
      <c r="Q100" s="309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5">
      <c r="B101" s="159"/>
      <c r="C101" s="308" t="s">
        <v>140</v>
      </c>
      <c r="E101" s="306"/>
      <c r="G101" s="318" t="s">
        <v>152</v>
      </c>
      <c r="H101" s="321"/>
      <c r="J101" s="313"/>
      <c r="K101" s="306"/>
      <c r="L101" s="306"/>
      <c r="M101" s="306"/>
      <c r="N101" s="318"/>
      <c r="O101" s="308"/>
      <c r="P101" s="307"/>
      <c r="Q101" s="309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5">
      <c r="B102" s="159"/>
      <c r="C102" s="308"/>
      <c r="E102" s="306"/>
      <c r="G102" s="318"/>
      <c r="H102" s="321"/>
      <c r="J102" s="313"/>
      <c r="K102" s="306"/>
      <c r="L102" s="306"/>
      <c r="M102" s="306"/>
      <c r="N102" s="318"/>
      <c r="O102" s="308"/>
      <c r="P102" s="307"/>
      <c r="Q102" s="309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5">
      <c r="B103" s="159"/>
      <c r="C103" s="114" t="s">
        <v>158</v>
      </c>
      <c r="E103" s="306"/>
      <c r="G103" s="318"/>
      <c r="H103" s="321"/>
      <c r="J103" s="313"/>
      <c r="K103" s="306"/>
      <c r="L103" s="306"/>
      <c r="M103" s="306"/>
      <c r="N103" s="318"/>
      <c r="O103" s="308"/>
      <c r="P103" s="307"/>
      <c r="Q103" s="309"/>
      <c r="W103" s="159"/>
      <c r="X103" s="159"/>
      <c r="Y103" s="159" t="s">
        <v>165</v>
      </c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5">
      <c r="B104" s="159"/>
      <c r="C104" s="308" t="s">
        <v>141</v>
      </c>
      <c r="D104" s="306"/>
      <c r="E104" s="306"/>
      <c r="F104" s="306"/>
      <c r="G104" s="318" t="s">
        <v>152</v>
      </c>
      <c r="H104" s="322"/>
      <c r="J104" s="315"/>
      <c r="N104" s="121"/>
      <c r="P104" s="307"/>
      <c r="Q104" s="309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5">
      <c r="B105" s="159"/>
      <c r="C105" s="306" t="s">
        <v>142</v>
      </c>
      <c r="E105" s="306"/>
      <c r="G105" s="318" t="s">
        <v>152</v>
      </c>
      <c r="H105" s="321"/>
      <c r="J105" s="313"/>
      <c r="N105" s="121"/>
      <c r="Q105" s="309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5">
      <c r="B106" s="159"/>
      <c r="C106" s="306"/>
      <c r="E106" s="306"/>
      <c r="G106" s="318"/>
      <c r="H106" s="321"/>
      <c r="J106" s="313"/>
      <c r="N106" s="121"/>
      <c r="Q106" s="309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5">
      <c r="B107" s="159"/>
      <c r="C107" s="308"/>
      <c r="E107" s="306"/>
      <c r="G107" s="318"/>
      <c r="H107" s="306"/>
      <c r="I107" s="308"/>
      <c r="J107" s="314"/>
      <c r="K107" s="306"/>
      <c r="M107" s="306"/>
      <c r="N107" s="317"/>
      <c r="P107" s="306"/>
      <c r="Q107" s="309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5">
      <c r="B108" s="159"/>
      <c r="C108" s="308"/>
      <c r="E108" s="306"/>
      <c r="G108" s="318"/>
      <c r="H108" s="306"/>
      <c r="I108" s="308"/>
      <c r="J108" s="314"/>
      <c r="K108" s="306"/>
      <c r="M108" s="306"/>
      <c r="N108" s="317"/>
      <c r="P108" s="306"/>
      <c r="Q108" s="309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5">
      <c r="B109" s="159"/>
      <c r="C109" s="308"/>
      <c r="E109" s="306"/>
      <c r="G109" s="318"/>
      <c r="H109" s="306"/>
      <c r="I109" s="308"/>
      <c r="J109" s="314"/>
      <c r="K109" s="306"/>
      <c r="M109" s="306"/>
      <c r="N109" s="317"/>
      <c r="P109" s="306"/>
      <c r="Q109" s="311"/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5">
      <c r="B110" s="159"/>
      <c r="C110" s="308"/>
      <c r="E110" s="306"/>
      <c r="G110" s="318"/>
      <c r="H110" s="306"/>
      <c r="I110" s="308"/>
      <c r="J110" s="314"/>
      <c r="K110" s="306"/>
      <c r="M110" s="306"/>
      <c r="N110" s="317"/>
      <c r="P110" s="306"/>
      <c r="Q110" s="311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5">
      <c r="B111" s="159"/>
      <c r="C111" s="310"/>
      <c r="E111" s="306"/>
      <c r="G111" s="318"/>
      <c r="H111" s="306"/>
      <c r="I111" s="308"/>
      <c r="J111" s="314"/>
      <c r="K111" s="306"/>
      <c r="M111" s="306"/>
      <c r="N111" s="317"/>
      <c r="P111" s="306"/>
      <c r="Q111" s="311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5">
      <c r="B112" s="159"/>
      <c r="C112" s="308"/>
      <c r="E112" s="306"/>
      <c r="G112" s="318"/>
      <c r="H112" s="306"/>
      <c r="J112" s="313"/>
      <c r="K112" s="306"/>
      <c r="L112" s="306"/>
      <c r="M112" s="306"/>
      <c r="N112" s="318"/>
      <c r="O112" s="308"/>
      <c r="P112" s="307"/>
      <c r="Q112" s="311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5">
      <c r="B113" s="159"/>
      <c r="C113" s="308"/>
      <c r="E113" s="306"/>
      <c r="G113" s="318"/>
      <c r="H113" s="306"/>
      <c r="J113" s="313"/>
      <c r="K113" s="306"/>
      <c r="L113" s="306"/>
      <c r="M113" s="306"/>
      <c r="N113" s="318"/>
      <c r="O113" s="308"/>
      <c r="P113" s="307"/>
      <c r="Q113" s="311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5">
      <c r="B114" s="159"/>
      <c r="C114" s="113"/>
      <c r="D114" s="113"/>
      <c r="E114" s="113"/>
      <c r="F114" s="113"/>
      <c r="G114" s="235"/>
      <c r="H114" s="113"/>
      <c r="I114" s="115"/>
      <c r="J114" s="312"/>
      <c r="K114" s="115"/>
      <c r="L114" s="116"/>
      <c r="M114" s="117"/>
      <c r="N114" s="118"/>
      <c r="O114" s="117"/>
      <c r="P114" s="117"/>
      <c r="Q114" s="311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5">
      <c r="B115" s="159"/>
      <c r="C115" s="310"/>
      <c r="D115" s="119"/>
      <c r="E115" s="113"/>
      <c r="F115" s="119"/>
      <c r="G115" s="235"/>
      <c r="H115" s="113"/>
      <c r="I115" s="308"/>
      <c r="J115" s="314"/>
      <c r="K115" s="306"/>
      <c r="M115" s="306"/>
      <c r="N115" s="317"/>
      <c r="P115" s="306"/>
      <c r="Q115" s="311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5">
      <c r="B116" s="159"/>
      <c r="C116" s="308"/>
      <c r="D116" s="119"/>
      <c r="E116" s="306"/>
      <c r="F116" s="119"/>
      <c r="G116" s="318"/>
      <c r="H116" s="306"/>
      <c r="I116" s="308"/>
      <c r="J116" s="314"/>
      <c r="K116" s="306"/>
      <c r="M116" s="306"/>
      <c r="N116" s="317"/>
      <c r="P116" s="306"/>
      <c r="Q116" s="311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5">
      <c r="B117" s="159"/>
      <c r="C117" s="308"/>
      <c r="E117" s="306"/>
      <c r="G117" s="318"/>
      <c r="H117" s="306"/>
      <c r="I117" s="310"/>
      <c r="J117" s="314"/>
      <c r="K117" s="306"/>
      <c r="M117" s="306"/>
      <c r="N117" s="317"/>
      <c r="P117" s="306"/>
      <c r="Q117" s="311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5">
      <c r="B118" s="159"/>
      <c r="C118" s="308"/>
      <c r="E118" s="306"/>
      <c r="G118" s="318"/>
      <c r="H118" s="306"/>
      <c r="I118" s="308"/>
      <c r="J118" s="314"/>
      <c r="K118" s="306"/>
      <c r="M118" s="306"/>
      <c r="N118" s="317"/>
      <c r="P118" s="306"/>
      <c r="Q118" s="309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5">
      <c r="B119" s="159"/>
      <c r="C119" s="306"/>
      <c r="E119" s="306"/>
      <c r="G119" s="318"/>
      <c r="H119" s="306"/>
      <c r="J119" s="313"/>
      <c r="K119" s="306"/>
      <c r="L119" s="306"/>
      <c r="M119" s="306"/>
      <c r="N119" s="318"/>
      <c r="O119" s="308"/>
      <c r="P119" s="307"/>
      <c r="Q119" s="309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5">
      <c r="B120" s="159"/>
      <c r="C120" s="308"/>
      <c r="E120" s="306"/>
      <c r="G120" s="318"/>
      <c r="H120" s="306"/>
      <c r="I120" s="308"/>
      <c r="J120" s="314"/>
      <c r="K120" s="306"/>
      <c r="M120" s="306"/>
      <c r="N120" s="317"/>
      <c r="P120" s="306"/>
      <c r="Q120" s="309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5">
      <c r="B121" s="159"/>
      <c r="C121" s="308"/>
      <c r="E121" s="306"/>
      <c r="G121" s="318"/>
      <c r="H121" s="306"/>
      <c r="I121" s="308"/>
      <c r="J121" s="314"/>
      <c r="K121" s="306"/>
      <c r="M121" s="306"/>
      <c r="N121" s="317"/>
      <c r="P121" s="306"/>
      <c r="Q121" s="309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5">
      <c r="B122" s="159"/>
      <c r="C122" s="310"/>
      <c r="E122" s="306"/>
      <c r="G122" s="318"/>
      <c r="H122" s="306"/>
      <c r="I122" s="308"/>
      <c r="J122" s="314"/>
      <c r="K122" s="306"/>
      <c r="M122" s="306"/>
      <c r="N122" s="317"/>
      <c r="P122" s="306"/>
      <c r="Q122" s="309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5">
      <c r="B123" s="159"/>
      <c r="C123" s="308"/>
      <c r="E123" s="306"/>
      <c r="G123" s="318"/>
      <c r="H123" s="306"/>
      <c r="J123" s="313"/>
      <c r="K123" s="311"/>
      <c r="L123" s="308"/>
      <c r="M123" s="308"/>
      <c r="N123" s="319"/>
      <c r="P123" s="308"/>
      <c r="Q123" s="309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5">
      <c r="B124" s="159"/>
      <c r="C124" s="308"/>
      <c r="E124" s="306"/>
      <c r="G124" s="318"/>
      <c r="H124" s="306"/>
      <c r="J124" s="313"/>
      <c r="N124" s="121"/>
      <c r="Q124" s="309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5">
      <c r="B125" s="159"/>
      <c r="C125" s="308"/>
      <c r="E125" s="306"/>
      <c r="G125" s="318"/>
      <c r="H125" s="306"/>
      <c r="J125" s="313"/>
      <c r="N125" s="121"/>
      <c r="Q125" s="309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5">
      <c r="B126" s="159"/>
      <c r="C126" s="308"/>
      <c r="E126" s="306"/>
      <c r="G126" s="318"/>
      <c r="H126" s="306"/>
      <c r="J126" s="313"/>
      <c r="N126" s="121"/>
      <c r="Q126" s="309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5">
      <c r="B127" s="159"/>
      <c r="C127" s="306"/>
      <c r="E127" s="306"/>
      <c r="G127" s="318"/>
      <c r="H127" s="306"/>
      <c r="J127" s="313"/>
      <c r="K127" s="306"/>
      <c r="L127" s="306"/>
      <c r="M127" s="306"/>
      <c r="N127" s="318"/>
      <c r="O127" s="308"/>
      <c r="P127" s="307"/>
      <c r="Q127" s="309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5">
      <c r="B128" s="159"/>
      <c r="C128" s="308"/>
      <c r="E128" s="306"/>
      <c r="G128" s="318"/>
      <c r="H128" s="306"/>
      <c r="I128" s="308"/>
      <c r="J128" s="314"/>
      <c r="K128" s="306"/>
      <c r="M128" s="306"/>
      <c r="N128" s="317"/>
      <c r="P128" s="306"/>
      <c r="Q128" s="309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5">
      <c r="B129" s="159"/>
      <c r="C129" s="310"/>
      <c r="E129" s="306"/>
      <c r="G129" s="318"/>
      <c r="H129" s="306"/>
      <c r="I129" s="308"/>
      <c r="J129" s="314"/>
      <c r="K129" s="306"/>
      <c r="M129" s="306"/>
      <c r="N129" s="317"/>
      <c r="P129" s="306"/>
      <c r="Q129" s="311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5">
      <c r="B130" s="159"/>
      <c r="C130" s="308"/>
      <c r="E130" s="306"/>
      <c r="G130" s="318"/>
      <c r="H130" s="306"/>
      <c r="I130" s="308"/>
      <c r="J130" s="314"/>
      <c r="K130" s="306"/>
      <c r="M130" s="306"/>
      <c r="N130" s="317"/>
      <c r="P130" s="306"/>
      <c r="Q130" s="309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5">
      <c r="B131" s="159"/>
      <c r="C131" s="308"/>
      <c r="E131" s="306"/>
      <c r="G131" s="318"/>
      <c r="H131" s="306"/>
      <c r="I131" s="310"/>
      <c r="J131" s="314"/>
      <c r="K131" s="306"/>
      <c r="M131" s="306"/>
      <c r="N131" s="317"/>
      <c r="P131" s="306"/>
      <c r="Q131" s="309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5">
      <c r="B132" s="159"/>
      <c r="C132" s="308"/>
      <c r="E132" s="306"/>
      <c r="G132" s="318"/>
      <c r="H132" s="306"/>
      <c r="J132" s="313"/>
      <c r="K132" s="306"/>
      <c r="L132" s="308"/>
      <c r="M132" s="308"/>
      <c r="N132" s="318"/>
      <c r="O132" s="308"/>
      <c r="P132" s="307"/>
      <c r="Q132" s="309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5">
      <c r="B133" s="159"/>
      <c r="C133" s="308"/>
      <c r="E133" s="306"/>
      <c r="G133" s="318"/>
      <c r="H133" s="306"/>
      <c r="J133" s="313"/>
      <c r="K133" s="306"/>
      <c r="L133" s="306"/>
      <c r="M133" s="306"/>
      <c r="N133" s="318"/>
      <c r="O133" s="308"/>
      <c r="P133" s="307"/>
      <c r="Q133" s="309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5">
      <c r="B134" s="159"/>
      <c r="C134" s="308"/>
      <c r="D134" s="306"/>
      <c r="E134" s="306"/>
      <c r="F134" s="306"/>
      <c r="G134" s="318"/>
      <c r="H134" s="306"/>
      <c r="I134" s="310"/>
      <c r="J134" s="316"/>
      <c r="K134" s="309"/>
      <c r="L134" s="308"/>
      <c r="M134" s="308"/>
      <c r="N134" s="121"/>
      <c r="P134" s="308"/>
      <c r="Q134" s="309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5">
      <c r="B135" s="159"/>
      <c r="C135" s="306"/>
      <c r="E135" s="306"/>
      <c r="G135" s="318"/>
      <c r="H135" s="306"/>
      <c r="J135" s="313"/>
      <c r="N135" s="121"/>
      <c r="Q135" s="308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5">
      <c r="B136" s="159"/>
      <c r="C136" s="310"/>
      <c r="E136" s="306"/>
      <c r="G136" s="318"/>
      <c r="H136" s="306"/>
      <c r="I136" s="310"/>
      <c r="J136" s="314"/>
      <c r="K136" s="306"/>
      <c r="M136" s="306"/>
      <c r="N136" s="317"/>
      <c r="P136" s="306"/>
      <c r="Q136" s="306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5">
      <c r="B137" s="159"/>
      <c r="C137" s="308"/>
      <c r="E137" s="306"/>
      <c r="G137" s="318"/>
      <c r="H137" s="306"/>
      <c r="I137" s="308"/>
      <c r="J137" s="314"/>
      <c r="K137" s="309"/>
      <c r="M137" s="308"/>
      <c r="N137" s="317"/>
      <c r="P137" s="306"/>
      <c r="Q137" s="31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5">
      <c r="B138" s="159"/>
      <c r="C138" s="308"/>
      <c r="E138" s="306"/>
      <c r="G138" s="318"/>
      <c r="H138" s="306"/>
      <c r="I138" s="310"/>
      <c r="J138" s="314"/>
      <c r="K138" s="306"/>
      <c r="M138" s="308"/>
      <c r="N138" s="317"/>
      <c r="P138" s="306"/>
      <c r="Q138" s="31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5">
      <c r="B139" s="159"/>
      <c r="C139" s="308"/>
      <c r="E139" s="306"/>
      <c r="G139" s="318"/>
      <c r="H139" s="306"/>
      <c r="I139" s="308"/>
      <c r="J139" s="314"/>
      <c r="K139" s="309"/>
      <c r="M139" s="308"/>
      <c r="N139" s="317"/>
      <c r="P139" s="306"/>
      <c r="Q139" s="31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5">
      <c r="B140" s="159"/>
      <c r="C140" s="308"/>
      <c r="E140" s="306"/>
      <c r="G140" s="318"/>
      <c r="H140" s="306"/>
      <c r="I140" s="308"/>
      <c r="J140" s="314"/>
      <c r="K140" s="309"/>
      <c r="M140" s="308"/>
      <c r="N140" s="317"/>
      <c r="P140" s="306"/>
      <c r="Q140" s="31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5">
      <c r="B141" s="159"/>
      <c r="C141" s="306"/>
      <c r="E141" s="306"/>
      <c r="G141" s="318"/>
      <c r="H141" s="306"/>
      <c r="I141" s="308"/>
      <c r="J141" s="314"/>
      <c r="K141" s="306"/>
      <c r="M141" s="306"/>
      <c r="N141" s="317"/>
      <c r="P141" s="306"/>
      <c r="Q141" s="31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5">
      <c r="B142" s="159"/>
      <c r="C142" s="308"/>
      <c r="E142" s="306"/>
      <c r="G142" s="318"/>
      <c r="H142" s="306"/>
      <c r="I142" s="308"/>
      <c r="J142" s="314"/>
      <c r="K142" s="306"/>
      <c r="M142" s="306"/>
      <c r="N142" s="317"/>
      <c r="P142" s="306"/>
      <c r="Q142" s="309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5">
      <c r="B143" s="159"/>
      <c r="C143" s="308"/>
      <c r="E143" s="306"/>
      <c r="G143" s="318"/>
      <c r="H143" s="306"/>
      <c r="I143" s="308"/>
      <c r="J143" s="314"/>
      <c r="K143" s="306"/>
      <c r="M143" s="306"/>
      <c r="N143" s="317"/>
      <c r="P143" s="306"/>
      <c r="Q143" s="309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5">
      <c r="B144" s="159"/>
      <c r="C144" s="308"/>
      <c r="E144" s="306"/>
      <c r="G144" s="318"/>
      <c r="H144" s="306"/>
      <c r="I144" s="308"/>
      <c r="J144" s="314"/>
      <c r="K144" s="306"/>
      <c r="M144" s="306"/>
      <c r="N144" s="317"/>
      <c r="P144" s="306"/>
      <c r="Q144" s="309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5">
      <c r="B145" s="159"/>
      <c r="C145" s="308"/>
      <c r="E145" s="306"/>
      <c r="G145" s="318"/>
      <c r="H145" s="306"/>
      <c r="I145" s="308"/>
      <c r="J145" s="314"/>
      <c r="K145" s="306"/>
      <c r="M145" s="306"/>
      <c r="N145" s="317"/>
      <c r="P145" s="306"/>
      <c r="Q145" s="309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5">
      <c r="B146" s="159"/>
      <c r="C146" s="310"/>
      <c r="E146" s="306"/>
      <c r="G146" s="318"/>
      <c r="H146" s="306"/>
      <c r="I146" s="308"/>
      <c r="J146" s="314"/>
      <c r="K146" s="306"/>
      <c r="M146" s="306"/>
      <c r="N146" s="317"/>
      <c r="P146" s="306"/>
      <c r="Q146" s="309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5">
      <c r="B147" s="159"/>
      <c r="C147" s="308"/>
      <c r="E147" s="306"/>
      <c r="G147" s="318"/>
      <c r="H147" s="306"/>
      <c r="J147" s="313"/>
      <c r="K147" s="306"/>
      <c r="L147" s="306"/>
      <c r="M147" s="306"/>
      <c r="N147" s="318"/>
      <c r="O147" s="308"/>
      <c r="P147" s="307"/>
      <c r="Q147" s="309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5">
      <c r="B148" s="159"/>
      <c r="C148" s="308"/>
      <c r="E148" s="306"/>
      <c r="G148" s="318"/>
      <c r="H148" s="306"/>
      <c r="J148" s="313"/>
      <c r="K148" s="306"/>
      <c r="L148" s="306"/>
      <c r="M148" s="306"/>
      <c r="N148" s="318"/>
      <c r="O148" s="308"/>
      <c r="P148" s="307"/>
      <c r="Q148" s="309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5">
      <c r="B149" s="159"/>
      <c r="C149" s="113"/>
      <c r="D149" s="113"/>
      <c r="E149" s="113"/>
      <c r="F149" s="113"/>
      <c r="G149" s="235"/>
      <c r="H149" s="113"/>
      <c r="I149" s="115"/>
      <c r="J149" s="312"/>
      <c r="K149" s="115"/>
      <c r="L149" s="116"/>
      <c r="M149" s="117"/>
      <c r="N149" s="118"/>
      <c r="O149" s="117"/>
      <c r="P149" s="117"/>
      <c r="Q149" s="309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5">
      <c r="B150" s="159"/>
      <c r="C150" s="310"/>
      <c r="D150" s="119"/>
      <c r="E150" s="113"/>
      <c r="F150" s="119"/>
      <c r="G150" s="235"/>
      <c r="H150" s="113"/>
      <c r="I150" s="308"/>
      <c r="J150" s="314"/>
      <c r="K150" s="306"/>
      <c r="M150" s="306"/>
      <c r="N150" s="317"/>
      <c r="P150" s="306"/>
      <c r="Q150" s="309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2:42" s="123" customFormat="1" ht="15">
      <c r="B151" s="159"/>
      <c r="C151" s="308"/>
      <c r="E151" s="306"/>
      <c r="G151" s="318"/>
      <c r="H151" s="306"/>
      <c r="I151" s="308"/>
      <c r="J151" s="314"/>
      <c r="K151" s="306"/>
      <c r="M151" s="306"/>
      <c r="N151" s="317"/>
      <c r="P151" s="306"/>
      <c r="Q151" s="309"/>
      <c r="W151" s="159"/>
      <c r="X151" s="159"/>
      <c r="Y151" s="159"/>
      <c r="AC151" s="195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2:42" s="123" customFormat="1" ht="15">
      <c r="B152" s="159"/>
      <c r="C152" s="306"/>
      <c r="E152" s="306"/>
      <c r="G152" s="318"/>
      <c r="H152" s="306"/>
      <c r="J152" s="313"/>
      <c r="K152" s="306"/>
      <c r="L152" s="306"/>
      <c r="M152" s="306"/>
      <c r="N152" s="318"/>
      <c r="O152" s="308"/>
      <c r="P152" s="307"/>
      <c r="Q152" s="309"/>
      <c r="W152" s="159"/>
      <c r="X152" s="159"/>
      <c r="Y152" s="159"/>
      <c r="AC152" s="195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2:42" s="123" customFormat="1" ht="15">
      <c r="B153" s="159"/>
      <c r="C153" s="308"/>
      <c r="E153" s="306"/>
      <c r="G153" s="318"/>
      <c r="H153" s="306"/>
      <c r="I153" s="308"/>
      <c r="J153" s="314"/>
      <c r="K153" s="306"/>
      <c r="M153" s="306"/>
      <c r="N153" s="317"/>
      <c r="P153" s="306"/>
      <c r="Q153" s="309"/>
      <c r="W153" s="159"/>
      <c r="X153" s="159"/>
      <c r="Y153" s="159"/>
      <c r="AC153" s="195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2:42" s="123" customFormat="1" ht="15">
      <c r="B154" s="159"/>
      <c r="C154" s="308"/>
      <c r="E154" s="306"/>
      <c r="G154" s="318"/>
      <c r="H154" s="306"/>
      <c r="I154" s="308"/>
      <c r="J154" s="314"/>
      <c r="K154" s="306"/>
      <c r="M154" s="306"/>
      <c r="N154" s="317"/>
      <c r="P154" s="306"/>
      <c r="Q154" s="309"/>
      <c r="W154" s="159"/>
      <c r="X154" s="159"/>
      <c r="Y154" s="159"/>
      <c r="AC154" s="195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2:42" s="123" customFormat="1" ht="15">
      <c r="B155" s="159"/>
      <c r="C155" s="310"/>
      <c r="E155" s="306"/>
      <c r="G155" s="318"/>
      <c r="H155" s="306"/>
      <c r="I155" s="308"/>
      <c r="J155" s="314"/>
      <c r="K155" s="306"/>
      <c r="M155" s="306"/>
      <c r="N155" s="317"/>
      <c r="P155" s="306"/>
      <c r="Q155" s="309"/>
      <c r="W155" s="159"/>
      <c r="X155" s="159"/>
      <c r="Y155" s="159"/>
      <c r="AC155" s="195"/>
      <c r="AH155" s="159"/>
      <c r="AI155" s="159"/>
      <c r="AJ155" s="159"/>
      <c r="AK155" s="159"/>
      <c r="AL155" s="159"/>
      <c r="AM155" s="159"/>
      <c r="AN155" s="159"/>
      <c r="AO155" s="159"/>
      <c r="AP155" s="159"/>
    </row>
    <row r="156" spans="2:42" s="123" customFormat="1" ht="15">
      <c r="B156" s="159"/>
      <c r="C156" s="308"/>
      <c r="E156" s="306"/>
      <c r="G156" s="318"/>
      <c r="H156" s="306"/>
      <c r="J156" s="313"/>
      <c r="N156" s="121"/>
      <c r="Q156" s="309"/>
      <c r="W156" s="159"/>
      <c r="X156" s="159"/>
      <c r="Y156" s="159"/>
      <c r="AC156" s="195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2:42" s="123" customFormat="1" ht="15">
      <c r="B157" s="159"/>
      <c r="C157" s="308"/>
      <c r="E157" s="306"/>
      <c r="G157" s="318"/>
      <c r="H157" s="306"/>
      <c r="J157" s="313"/>
      <c r="N157" s="121"/>
      <c r="Q157" s="309"/>
      <c r="W157" s="159"/>
      <c r="X157" s="159"/>
      <c r="Y157" s="159"/>
      <c r="AC157" s="195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2:42" s="123" customFormat="1" ht="15">
      <c r="B158" s="159"/>
      <c r="C158" s="308"/>
      <c r="E158" s="306"/>
      <c r="G158" s="318"/>
      <c r="H158" s="306"/>
      <c r="J158" s="313"/>
      <c r="N158" s="121"/>
      <c r="Q158" s="308"/>
      <c r="W158" s="159"/>
      <c r="X158" s="159"/>
      <c r="Y158" s="159"/>
      <c r="AC158" s="195"/>
      <c r="AH158" s="159"/>
      <c r="AI158" s="159"/>
      <c r="AJ158" s="159"/>
      <c r="AK158" s="159"/>
      <c r="AL158" s="159"/>
      <c r="AM158" s="159"/>
      <c r="AN158" s="159"/>
      <c r="AO158" s="159"/>
      <c r="AP158" s="159"/>
    </row>
    <row r="159" spans="2:42" s="123" customFormat="1" ht="15">
      <c r="B159" s="159"/>
      <c r="C159" s="308"/>
      <c r="E159" s="306"/>
      <c r="G159" s="318"/>
      <c r="H159" s="306"/>
      <c r="J159" s="313"/>
      <c r="K159" s="306"/>
      <c r="L159" s="306"/>
      <c r="M159" s="306"/>
      <c r="N159" s="318"/>
      <c r="O159" s="308"/>
      <c r="P159" s="307"/>
      <c r="W159" s="159"/>
      <c r="X159" s="159"/>
      <c r="Y159" s="159"/>
      <c r="AC159" s="195"/>
      <c r="AH159" s="159"/>
      <c r="AI159" s="159"/>
      <c r="AJ159" s="159"/>
      <c r="AK159" s="159"/>
      <c r="AL159" s="159"/>
      <c r="AM159" s="159"/>
      <c r="AN159" s="159"/>
      <c r="AO159" s="159"/>
      <c r="AP159" s="159"/>
    </row>
    <row r="160" spans="2:42" s="123" customFormat="1" ht="15">
      <c r="B160" s="159"/>
      <c r="G160" s="236"/>
      <c r="J160" s="314"/>
      <c r="N160" s="121"/>
      <c r="W160" s="159"/>
      <c r="X160" s="159"/>
      <c r="Y160" s="159"/>
      <c r="AC160" s="195"/>
      <c r="AH160" s="159"/>
      <c r="AI160" s="159"/>
      <c r="AJ160" s="159"/>
      <c r="AK160" s="159"/>
      <c r="AL160" s="159"/>
      <c r="AM160" s="159"/>
      <c r="AN160" s="159"/>
      <c r="AO160" s="159"/>
      <c r="AP160" s="159"/>
    </row>
    <row r="161" spans="2:42" s="123" customFormat="1" ht="15">
      <c r="B161" s="159"/>
      <c r="G161" s="236"/>
      <c r="J161" s="314"/>
      <c r="N161" s="121"/>
      <c r="W161" s="159"/>
      <c r="X161" s="159"/>
      <c r="Y161" s="159"/>
      <c r="AC161" s="195"/>
      <c r="AH161" s="159"/>
      <c r="AI161" s="159"/>
      <c r="AJ161" s="159"/>
      <c r="AK161" s="159"/>
      <c r="AL161" s="159"/>
      <c r="AM161" s="159"/>
      <c r="AN161" s="159"/>
      <c r="AO161" s="159"/>
      <c r="AP161" s="159"/>
    </row>
    <row r="162" spans="2:42" s="123" customFormat="1" ht="15">
      <c r="B162" s="159"/>
      <c r="G162" s="236"/>
      <c r="J162" s="314"/>
      <c r="N162" s="121"/>
      <c r="W162" s="159"/>
      <c r="X162" s="159"/>
      <c r="Y162" s="159"/>
      <c r="AC162" s="195"/>
      <c r="AH162" s="159"/>
      <c r="AI162" s="159"/>
      <c r="AJ162" s="159"/>
      <c r="AK162" s="159"/>
      <c r="AL162" s="159"/>
      <c r="AM162" s="159"/>
      <c r="AN162" s="159"/>
      <c r="AO162" s="159"/>
      <c r="AP162" s="159"/>
    </row>
    <row r="163" spans="2:42" s="123" customFormat="1" ht="15">
      <c r="B163" s="159"/>
      <c r="G163" s="236"/>
      <c r="J163" s="314"/>
      <c r="N163" s="121"/>
      <c r="W163" s="159"/>
      <c r="X163" s="159"/>
      <c r="Y163" s="159"/>
      <c r="AC163" s="195"/>
      <c r="AH163" s="159"/>
      <c r="AI163" s="159"/>
      <c r="AJ163" s="159"/>
      <c r="AK163" s="159"/>
      <c r="AL163" s="159"/>
      <c r="AM163" s="159"/>
      <c r="AN163" s="159"/>
      <c r="AO163" s="159"/>
      <c r="AP163" s="159"/>
    </row>
    <row r="164" spans="2:42" s="123" customFormat="1" ht="15">
      <c r="B164" s="159"/>
      <c r="G164" s="236"/>
      <c r="J164" s="314"/>
      <c r="N164" s="121"/>
      <c r="W164" s="159"/>
      <c r="X164" s="159"/>
      <c r="Y164" s="159"/>
      <c r="AC164" s="195"/>
      <c r="AH164" s="159"/>
      <c r="AI164" s="159"/>
      <c r="AJ164" s="159"/>
      <c r="AK164" s="159"/>
      <c r="AL164" s="159"/>
      <c r="AM164" s="159"/>
      <c r="AN164" s="159"/>
      <c r="AO164" s="159"/>
      <c r="AP164" s="159"/>
    </row>
    <row r="165" spans="2:42" s="123" customFormat="1" ht="15">
      <c r="B165" s="159"/>
      <c r="G165" s="236"/>
      <c r="J165" s="314"/>
      <c r="N165" s="121"/>
      <c r="W165" s="159"/>
      <c r="X165" s="159"/>
      <c r="Y165" s="159"/>
      <c r="AC165" s="195"/>
      <c r="AH165" s="159"/>
      <c r="AI165" s="159"/>
      <c r="AJ165" s="159"/>
      <c r="AK165" s="159"/>
      <c r="AL165" s="159"/>
      <c r="AM165" s="159"/>
      <c r="AN165" s="159"/>
      <c r="AO165" s="159"/>
      <c r="AP165" s="159"/>
    </row>
    <row r="166" spans="2:42" s="123" customFormat="1" ht="15">
      <c r="B166" s="159"/>
      <c r="G166" s="236"/>
      <c r="J166" s="314"/>
      <c r="N166" s="121"/>
      <c r="W166" s="159"/>
      <c r="X166" s="159"/>
      <c r="Y166" s="159"/>
      <c r="AC166" s="195"/>
      <c r="AH166" s="159"/>
      <c r="AI166" s="159"/>
      <c r="AJ166" s="159"/>
      <c r="AK166" s="159"/>
      <c r="AL166" s="159"/>
      <c r="AM166" s="159"/>
      <c r="AN166" s="159"/>
      <c r="AO166" s="159"/>
      <c r="AP166" s="159"/>
    </row>
    <row r="167" spans="2:42" s="123" customFormat="1" ht="15">
      <c r="B167" s="159"/>
      <c r="G167" s="236"/>
      <c r="J167" s="314"/>
      <c r="N167" s="121"/>
      <c r="W167" s="159"/>
      <c r="X167" s="159"/>
      <c r="Y167" s="159"/>
      <c r="AC167" s="195"/>
      <c r="AH167" s="159"/>
      <c r="AI167" s="159"/>
      <c r="AJ167" s="159"/>
      <c r="AK167" s="159"/>
      <c r="AL167" s="159"/>
      <c r="AM167" s="159"/>
      <c r="AN167" s="159"/>
      <c r="AO167" s="159"/>
      <c r="AP167" s="159"/>
    </row>
    <row r="168" spans="2:42" s="123" customFormat="1" ht="15">
      <c r="B168" s="159"/>
      <c r="G168" s="236"/>
      <c r="J168" s="314"/>
      <c r="N168" s="121"/>
      <c r="W168" s="159"/>
      <c r="X168" s="159"/>
      <c r="Y168" s="159"/>
      <c r="AC168" s="195"/>
      <c r="AH168" s="159"/>
      <c r="AI168" s="159"/>
      <c r="AJ168" s="159"/>
      <c r="AK168" s="159"/>
      <c r="AL168" s="159"/>
      <c r="AM168" s="159"/>
      <c r="AN168" s="159"/>
      <c r="AO168" s="159"/>
      <c r="AP168" s="159"/>
    </row>
    <row r="169" spans="2:42" s="123" customFormat="1" ht="15">
      <c r="B169" s="159"/>
      <c r="G169" s="236"/>
      <c r="J169" s="314"/>
      <c r="N169" s="121"/>
      <c r="W169" s="159"/>
      <c r="X169" s="159"/>
      <c r="Y169" s="159"/>
      <c r="AC169" s="195"/>
      <c r="AH169" s="159"/>
      <c r="AI169" s="159"/>
      <c r="AJ169" s="159"/>
      <c r="AK169" s="159"/>
      <c r="AL169" s="159"/>
      <c r="AM169" s="159"/>
      <c r="AN169" s="159"/>
      <c r="AO169" s="159"/>
      <c r="AP169" s="159"/>
    </row>
    <row r="170" spans="2:42" s="123" customFormat="1" ht="15">
      <c r="B170" s="159"/>
      <c r="G170" s="236"/>
      <c r="J170" s="314"/>
      <c r="N170" s="121"/>
      <c r="W170" s="159"/>
      <c r="X170" s="159"/>
      <c r="Y170" s="159"/>
      <c r="AC170" s="195"/>
      <c r="AH170" s="159"/>
      <c r="AI170" s="159"/>
      <c r="AJ170" s="159"/>
      <c r="AK170" s="159"/>
      <c r="AL170" s="159"/>
      <c r="AM170" s="159"/>
      <c r="AN170" s="159"/>
      <c r="AO170" s="159"/>
      <c r="AP170" s="159"/>
    </row>
    <row r="171" spans="2:42" s="123" customFormat="1" ht="15">
      <c r="B171" s="159"/>
      <c r="G171" s="236"/>
      <c r="J171" s="314"/>
      <c r="N171" s="121"/>
      <c r="W171" s="159"/>
      <c r="X171" s="159"/>
      <c r="Y171" s="159"/>
      <c r="AC171" s="195"/>
      <c r="AH171" s="159"/>
      <c r="AI171" s="159"/>
      <c r="AJ171" s="159"/>
      <c r="AK171" s="159"/>
      <c r="AL171" s="159"/>
      <c r="AM171" s="159"/>
      <c r="AN171" s="159"/>
      <c r="AO171" s="159"/>
      <c r="AP171" s="159"/>
    </row>
    <row r="172" spans="2:42" s="123" customFormat="1" ht="15">
      <c r="B172" s="159"/>
      <c r="G172" s="236"/>
      <c r="J172" s="314"/>
      <c r="N172" s="121"/>
      <c r="W172" s="159"/>
      <c r="X172" s="159"/>
      <c r="Y172" s="159"/>
      <c r="AC172" s="195"/>
      <c r="AH172" s="159"/>
      <c r="AI172" s="159"/>
      <c r="AJ172" s="159"/>
      <c r="AK172" s="159"/>
      <c r="AL172" s="159"/>
      <c r="AM172" s="159"/>
      <c r="AN172" s="159"/>
      <c r="AO172" s="159"/>
      <c r="AP172" s="159"/>
    </row>
    <row r="173" spans="2:42" s="123" customFormat="1" ht="15">
      <c r="B173" s="159"/>
      <c r="G173" s="236"/>
      <c r="J173" s="314"/>
      <c r="N173" s="121"/>
      <c r="W173" s="159"/>
      <c r="X173" s="159"/>
      <c r="Y173" s="159"/>
      <c r="AC173" s="195"/>
      <c r="AH173" s="159"/>
      <c r="AI173" s="159"/>
      <c r="AJ173" s="159"/>
      <c r="AK173" s="159"/>
      <c r="AL173" s="159"/>
      <c r="AM173" s="159"/>
      <c r="AN173" s="159"/>
      <c r="AO173" s="159"/>
      <c r="AP173" s="159"/>
    </row>
    <row r="174" spans="2:42" s="123" customFormat="1" ht="15">
      <c r="B174" s="159"/>
      <c r="G174" s="236"/>
      <c r="J174" s="314"/>
      <c r="N174" s="121"/>
      <c r="W174" s="159"/>
      <c r="X174" s="159"/>
      <c r="Y174" s="159"/>
      <c r="AC174" s="195"/>
      <c r="AH174" s="159"/>
      <c r="AI174" s="159"/>
      <c r="AJ174" s="159"/>
      <c r="AK174" s="159"/>
      <c r="AL174" s="159"/>
      <c r="AM174" s="159"/>
      <c r="AN174" s="159"/>
      <c r="AO174" s="159"/>
      <c r="AP174" s="159"/>
    </row>
    <row r="175" spans="2:42" s="123" customFormat="1" ht="15">
      <c r="B175" s="159"/>
      <c r="G175" s="236"/>
      <c r="J175" s="314"/>
      <c r="N175" s="121"/>
      <c r="W175" s="159"/>
      <c r="X175" s="159"/>
      <c r="Y175" s="159"/>
      <c r="AC175" s="195"/>
      <c r="AH175" s="159"/>
      <c r="AI175" s="159"/>
      <c r="AJ175" s="159"/>
      <c r="AK175" s="159"/>
      <c r="AL175" s="159"/>
      <c r="AM175" s="159"/>
      <c r="AN175" s="159"/>
      <c r="AO175" s="159"/>
      <c r="AP175" s="159"/>
    </row>
    <row r="176" spans="2:42" s="123" customFormat="1" ht="15">
      <c r="B176" s="159"/>
      <c r="G176" s="236"/>
      <c r="J176" s="314"/>
      <c r="N176" s="121"/>
      <c r="W176" s="159"/>
      <c r="X176" s="159"/>
      <c r="Y176" s="159"/>
      <c r="AC176" s="195"/>
      <c r="AH176" s="159"/>
      <c r="AI176" s="159"/>
      <c r="AJ176" s="159"/>
      <c r="AK176" s="159"/>
      <c r="AL176" s="159"/>
      <c r="AM176" s="159"/>
      <c r="AN176" s="159"/>
      <c r="AO176" s="159"/>
      <c r="AP176" s="159"/>
    </row>
    <row r="177" spans="2:42" s="123" customFormat="1" ht="15">
      <c r="B177" s="159"/>
      <c r="G177" s="236"/>
      <c r="J177" s="314"/>
      <c r="N177" s="121"/>
      <c r="W177" s="159"/>
      <c r="X177" s="159"/>
      <c r="Y177" s="159"/>
      <c r="AC177" s="195"/>
      <c r="AH177" s="159"/>
      <c r="AI177" s="159"/>
      <c r="AJ177" s="159"/>
      <c r="AK177" s="159"/>
      <c r="AL177" s="159"/>
      <c r="AM177" s="159"/>
      <c r="AN177" s="159"/>
      <c r="AO177" s="159"/>
      <c r="AP177" s="159"/>
    </row>
    <row r="178" spans="2:42" s="123" customFormat="1" ht="15">
      <c r="B178" s="159"/>
      <c r="G178" s="236"/>
      <c r="J178" s="314"/>
      <c r="N178" s="121"/>
      <c r="W178" s="159"/>
      <c r="X178" s="159"/>
      <c r="Y178" s="159"/>
      <c r="AC178" s="195"/>
      <c r="AH178" s="159"/>
      <c r="AI178" s="159"/>
      <c r="AJ178" s="159"/>
      <c r="AK178" s="159"/>
      <c r="AL178" s="159"/>
      <c r="AM178" s="159"/>
      <c r="AN178" s="159"/>
      <c r="AO178" s="159"/>
      <c r="AP178" s="159"/>
    </row>
    <row r="179" spans="2:42" s="123" customFormat="1" ht="15">
      <c r="B179" s="159"/>
      <c r="G179" s="236"/>
      <c r="J179" s="314"/>
      <c r="N179" s="121"/>
      <c r="W179" s="159"/>
      <c r="X179" s="159"/>
      <c r="Y179" s="159"/>
      <c r="AC179" s="195"/>
      <c r="AH179" s="159"/>
      <c r="AI179" s="159"/>
      <c r="AJ179" s="159"/>
      <c r="AK179" s="159"/>
      <c r="AL179" s="159"/>
      <c r="AM179" s="159"/>
      <c r="AN179" s="159"/>
      <c r="AO179" s="159"/>
      <c r="AP179" s="159"/>
    </row>
    <row r="180" spans="2:42" s="123" customFormat="1" ht="15">
      <c r="B180" s="159"/>
      <c r="G180" s="236"/>
      <c r="J180" s="314"/>
      <c r="N180" s="121"/>
      <c r="W180" s="159"/>
      <c r="X180" s="159"/>
      <c r="Y180" s="159"/>
      <c r="AC180" s="195"/>
      <c r="AH180" s="159"/>
      <c r="AI180" s="159"/>
      <c r="AJ180" s="159"/>
      <c r="AK180" s="159"/>
      <c r="AL180" s="159"/>
      <c r="AM180" s="159"/>
      <c r="AN180" s="159"/>
      <c r="AO180" s="159"/>
      <c r="AP180" s="159"/>
    </row>
    <row r="181" spans="2:42" s="123" customFormat="1" ht="15">
      <c r="B181" s="159"/>
      <c r="G181" s="236"/>
      <c r="J181" s="314"/>
      <c r="N181" s="121"/>
      <c r="W181" s="159"/>
      <c r="X181" s="159"/>
      <c r="Y181" s="159"/>
      <c r="AC181" s="195"/>
      <c r="AH181" s="159"/>
      <c r="AI181" s="159"/>
      <c r="AJ181" s="159"/>
      <c r="AK181" s="159"/>
      <c r="AL181" s="159"/>
      <c r="AM181" s="159"/>
      <c r="AN181" s="159"/>
      <c r="AO181" s="159"/>
      <c r="AP181" s="159"/>
    </row>
    <row r="182" spans="2:42" s="123" customFormat="1" ht="15">
      <c r="B182" s="159"/>
      <c r="G182" s="236"/>
      <c r="J182" s="314"/>
      <c r="N182" s="121"/>
      <c r="W182" s="159"/>
      <c r="X182" s="159"/>
      <c r="Y182" s="159"/>
      <c r="AC182" s="195"/>
      <c r="AH182" s="159"/>
      <c r="AI182" s="159"/>
      <c r="AJ182" s="159"/>
      <c r="AK182" s="159"/>
      <c r="AL182" s="159"/>
      <c r="AM182" s="159"/>
      <c r="AN182" s="159"/>
      <c r="AO182" s="159"/>
      <c r="AP182" s="159"/>
    </row>
    <row r="183" spans="2:42" s="123" customFormat="1" ht="15">
      <c r="B183" s="159"/>
      <c r="G183" s="236"/>
      <c r="J183" s="314"/>
      <c r="N183" s="121"/>
      <c r="W183" s="159"/>
      <c r="X183" s="159"/>
      <c r="Y183" s="159"/>
      <c r="AC183" s="195"/>
      <c r="AH183" s="159"/>
      <c r="AI183" s="159"/>
      <c r="AJ183" s="159"/>
      <c r="AK183" s="159"/>
      <c r="AL183" s="159"/>
      <c r="AM183" s="159"/>
      <c r="AN183" s="159"/>
      <c r="AO183" s="159"/>
      <c r="AP183" s="159"/>
    </row>
    <row r="184" spans="2:42" s="123" customFormat="1" ht="15">
      <c r="B184" s="159"/>
      <c r="G184" s="236"/>
      <c r="J184" s="314"/>
      <c r="N184" s="121"/>
      <c r="W184" s="159"/>
      <c r="X184" s="159"/>
      <c r="Y184" s="159"/>
      <c r="AC184" s="195"/>
      <c r="AH184" s="159"/>
      <c r="AI184" s="159"/>
      <c r="AJ184" s="159"/>
      <c r="AK184" s="159"/>
      <c r="AL184" s="159"/>
      <c r="AM184" s="159"/>
      <c r="AN184" s="159"/>
      <c r="AO184" s="159"/>
      <c r="AP184" s="159"/>
    </row>
    <row r="185" spans="2:42" s="123" customFormat="1" ht="15">
      <c r="B185" s="159"/>
      <c r="G185" s="236"/>
      <c r="J185" s="314"/>
      <c r="N185" s="121"/>
      <c r="W185" s="159"/>
      <c r="X185" s="159"/>
      <c r="Y185" s="159"/>
      <c r="AC185" s="195"/>
      <c r="AH185" s="159"/>
      <c r="AI185" s="159"/>
      <c r="AJ185" s="159"/>
      <c r="AK185" s="159"/>
      <c r="AL185" s="159"/>
      <c r="AM185" s="159"/>
      <c r="AN185" s="159"/>
      <c r="AO185" s="159"/>
      <c r="AP185" s="159"/>
    </row>
    <row r="186" spans="2:42" s="123" customFormat="1" ht="15">
      <c r="B186" s="159"/>
      <c r="G186" s="236"/>
      <c r="J186" s="314"/>
      <c r="N186" s="121"/>
      <c r="W186" s="159"/>
      <c r="X186" s="159"/>
      <c r="Y186" s="159"/>
      <c r="AC186" s="195"/>
      <c r="AH186" s="159"/>
      <c r="AI186" s="159"/>
      <c r="AJ186" s="159"/>
      <c r="AK186" s="159"/>
      <c r="AL186" s="159"/>
      <c r="AM186" s="159"/>
      <c r="AN186" s="159"/>
      <c r="AO186" s="159"/>
      <c r="AP186" s="159"/>
    </row>
    <row r="187" spans="2:42" s="123" customFormat="1" ht="15">
      <c r="B187" s="159"/>
      <c r="G187" s="236"/>
      <c r="J187" s="314"/>
      <c r="N187" s="121"/>
      <c r="W187" s="159"/>
      <c r="X187" s="159"/>
      <c r="Y187" s="159"/>
      <c r="AC187" s="195"/>
      <c r="AH187" s="159"/>
      <c r="AI187" s="159"/>
      <c r="AJ187" s="159"/>
      <c r="AK187" s="159"/>
      <c r="AL187" s="159"/>
      <c r="AM187" s="159"/>
      <c r="AN187" s="159"/>
      <c r="AO187" s="159"/>
      <c r="AP187" s="159"/>
    </row>
    <row r="188" spans="2:42" s="123" customFormat="1" ht="15">
      <c r="B188" s="159"/>
      <c r="G188" s="236"/>
      <c r="J188" s="314"/>
      <c r="N188" s="121"/>
      <c r="W188" s="159"/>
      <c r="X188" s="159"/>
      <c r="Y188" s="159"/>
      <c r="AC188" s="195"/>
      <c r="AH188" s="159"/>
      <c r="AI188" s="159"/>
      <c r="AJ188" s="159"/>
      <c r="AK188" s="159"/>
      <c r="AL188" s="159"/>
      <c r="AM188" s="159"/>
      <c r="AN188" s="159"/>
      <c r="AO188" s="159"/>
      <c r="AP188" s="159"/>
    </row>
    <row r="189" spans="2:42" s="123" customFormat="1" ht="15">
      <c r="B189" s="159"/>
      <c r="G189" s="236"/>
      <c r="J189" s="314"/>
      <c r="N189" s="121"/>
      <c r="W189" s="159"/>
      <c r="X189" s="159"/>
      <c r="Y189" s="159"/>
      <c r="AC189" s="195"/>
      <c r="AH189" s="159"/>
      <c r="AI189" s="159"/>
      <c r="AJ189" s="159"/>
      <c r="AK189" s="159"/>
      <c r="AL189" s="159"/>
      <c r="AM189" s="159"/>
      <c r="AN189" s="159"/>
      <c r="AO189" s="159"/>
      <c r="AP189" s="159"/>
    </row>
    <row r="190" spans="2:42" s="123" customFormat="1" ht="15">
      <c r="B190" s="159"/>
      <c r="G190" s="236"/>
      <c r="J190" s="314"/>
      <c r="N190" s="121"/>
      <c r="W190" s="159"/>
      <c r="X190" s="159"/>
      <c r="Y190" s="159"/>
      <c r="AC190" s="195"/>
      <c r="AH190" s="159"/>
      <c r="AI190" s="159"/>
      <c r="AJ190" s="159"/>
      <c r="AK190" s="159"/>
      <c r="AL190" s="159"/>
      <c r="AM190" s="159"/>
      <c r="AN190" s="159"/>
      <c r="AO190" s="159"/>
      <c r="AP190" s="159"/>
    </row>
    <row r="191" spans="2:42" s="123" customFormat="1" ht="15">
      <c r="B191" s="159"/>
      <c r="G191" s="236"/>
      <c r="J191" s="314"/>
      <c r="N191" s="121"/>
      <c r="W191" s="159"/>
      <c r="X191" s="159"/>
      <c r="Y191" s="159"/>
      <c r="AC191" s="195"/>
      <c r="AH191" s="159"/>
      <c r="AI191" s="159"/>
      <c r="AJ191" s="159"/>
      <c r="AK191" s="159"/>
      <c r="AL191" s="159"/>
      <c r="AM191" s="159"/>
      <c r="AN191" s="159"/>
      <c r="AO191" s="159"/>
      <c r="AP191" s="159"/>
    </row>
    <row r="192" spans="2:42" s="123" customFormat="1" ht="15">
      <c r="B192" s="159"/>
      <c r="G192" s="236"/>
      <c r="J192" s="314"/>
      <c r="N192" s="121"/>
      <c r="W192" s="159"/>
      <c r="X192" s="159"/>
      <c r="Y192" s="159"/>
      <c r="AC192" s="195"/>
      <c r="AH192" s="159"/>
      <c r="AI192" s="159"/>
      <c r="AJ192" s="159"/>
      <c r="AK192" s="159"/>
      <c r="AL192" s="159"/>
      <c r="AM192" s="159"/>
      <c r="AN192" s="159"/>
      <c r="AO192" s="159"/>
      <c r="AP192" s="159"/>
    </row>
    <row r="193" spans="2:42" s="123" customFormat="1" ht="15">
      <c r="B193" s="159"/>
      <c r="G193" s="236"/>
      <c r="J193" s="314"/>
      <c r="N193" s="121"/>
      <c r="W193" s="159"/>
      <c r="X193" s="159"/>
      <c r="Y193" s="159"/>
      <c r="AC193" s="195"/>
      <c r="AH193" s="159"/>
      <c r="AI193" s="159"/>
      <c r="AJ193" s="159"/>
      <c r="AK193" s="159"/>
      <c r="AL193" s="159"/>
      <c r="AM193" s="159"/>
      <c r="AN193" s="159"/>
      <c r="AO193" s="159"/>
      <c r="AP193" s="159"/>
    </row>
    <row r="194" spans="2:42" s="123" customFormat="1" ht="15">
      <c r="B194" s="159"/>
      <c r="G194" s="236"/>
      <c r="J194" s="314"/>
      <c r="N194" s="121"/>
      <c r="W194" s="159"/>
      <c r="X194" s="159"/>
      <c r="Y194" s="159"/>
      <c r="AC194" s="195"/>
      <c r="AH194" s="159"/>
      <c r="AI194" s="159"/>
      <c r="AJ194" s="159"/>
      <c r="AK194" s="159"/>
      <c r="AL194" s="159"/>
      <c r="AM194" s="159"/>
      <c r="AN194" s="159"/>
      <c r="AO194" s="159"/>
      <c r="AP194" s="159"/>
    </row>
    <row r="195" spans="2:42" s="123" customFormat="1" ht="15">
      <c r="B195" s="159"/>
      <c r="G195" s="236"/>
      <c r="J195" s="314"/>
      <c r="N195" s="121"/>
      <c r="W195" s="159"/>
      <c r="X195" s="159"/>
      <c r="Y195" s="159"/>
      <c r="AC195" s="195"/>
      <c r="AH195" s="159"/>
      <c r="AI195" s="159"/>
      <c r="AJ195" s="159"/>
      <c r="AK195" s="159"/>
      <c r="AL195" s="159"/>
      <c r="AM195" s="159"/>
      <c r="AN195" s="159"/>
      <c r="AO195" s="159"/>
      <c r="AP195" s="159"/>
    </row>
    <row r="196" spans="2:42" s="123" customFormat="1" ht="15">
      <c r="B196" s="159"/>
      <c r="G196" s="236"/>
      <c r="J196" s="314"/>
      <c r="N196" s="121"/>
      <c r="W196" s="159"/>
      <c r="X196" s="159"/>
      <c r="Y196" s="159"/>
      <c r="AC196" s="195"/>
      <c r="AH196" s="159"/>
      <c r="AI196" s="159"/>
      <c r="AJ196" s="159"/>
      <c r="AK196" s="159"/>
      <c r="AL196" s="159"/>
      <c r="AM196" s="159"/>
      <c r="AN196" s="159"/>
      <c r="AO196" s="159"/>
      <c r="AP196" s="159"/>
    </row>
    <row r="197" spans="2:42" s="123" customFormat="1" ht="15">
      <c r="B197" s="159"/>
      <c r="G197" s="236"/>
      <c r="J197" s="314"/>
      <c r="N197" s="121"/>
      <c r="W197" s="159"/>
      <c r="X197" s="159"/>
      <c r="Y197" s="159"/>
      <c r="AC197" s="195"/>
      <c r="AH197" s="159"/>
      <c r="AI197" s="159"/>
      <c r="AJ197" s="159"/>
      <c r="AK197" s="159"/>
      <c r="AL197" s="159"/>
      <c r="AM197" s="159"/>
      <c r="AN197" s="159"/>
      <c r="AO197" s="159"/>
      <c r="AP197" s="159"/>
    </row>
    <row r="198" spans="2:42" s="123" customFormat="1" ht="15">
      <c r="B198" s="159"/>
      <c r="G198" s="236"/>
      <c r="J198" s="314"/>
      <c r="N198" s="121"/>
      <c r="W198" s="159"/>
      <c r="X198" s="159"/>
      <c r="Y198" s="159"/>
      <c r="AC198" s="195"/>
      <c r="AH198" s="159"/>
      <c r="AI198" s="159"/>
      <c r="AJ198" s="159"/>
      <c r="AK198" s="159"/>
      <c r="AL198" s="159"/>
      <c r="AM198" s="159"/>
      <c r="AN198" s="159"/>
      <c r="AO198" s="159"/>
      <c r="AP198" s="159"/>
    </row>
    <row r="199" spans="2:42" s="123" customFormat="1" ht="15">
      <c r="B199" s="159"/>
      <c r="G199" s="236"/>
      <c r="J199" s="314"/>
      <c r="N199" s="121"/>
      <c r="W199" s="159"/>
      <c r="X199" s="159"/>
      <c r="Y199" s="159"/>
      <c r="AC199" s="195"/>
      <c r="AH199" s="159"/>
      <c r="AI199" s="159"/>
      <c r="AJ199" s="159"/>
      <c r="AK199" s="159"/>
      <c r="AL199" s="159"/>
      <c r="AM199" s="159"/>
      <c r="AN199" s="159"/>
      <c r="AO199" s="159"/>
      <c r="AP199" s="159"/>
    </row>
    <row r="200" spans="2:42" s="123" customFormat="1" ht="15">
      <c r="B200" s="159"/>
      <c r="G200" s="236"/>
      <c r="J200" s="314"/>
      <c r="N200" s="121"/>
      <c r="W200" s="159"/>
      <c r="X200" s="159"/>
      <c r="Y200" s="159"/>
      <c r="AC200" s="195"/>
      <c r="AH200" s="159"/>
      <c r="AI200" s="159"/>
      <c r="AJ200" s="159"/>
      <c r="AK200" s="159"/>
      <c r="AL200" s="159"/>
      <c r="AM200" s="159"/>
      <c r="AN200" s="159"/>
      <c r="AO200" s="159"/>
      <c r="AP200" s="159"/>
    </row>
    <row r="201" spans="2:42" s="123" customFormat="1" ht="15">
      <c r="B201" s="159"/>
      <c r="G201" s="236"/>
      <c r="J201" s="314"/>
      <c r="N201" s="121"/>
      <c r="W201" s="159"/>
      <c r="X201" s="159"/>
      <c r="Y201" s="159"/>
      <c r="AC201" s="195"/>
      <c r="AH201" s="159"/>
      <c r="AI201" s="159"/>
      <c r="AJ201" s="159"/>
      <c r="AK201" s="159"/>
      <c r="AL201" s="159"/>
      <c r="AM201" s="159"/>
      <c r="AN201" s="159"/>
      <c r="AO201" s="159"/>
      <c r="AP201" s="159"/>
    </row>
    <row r="202" spans="2:42" s="123" customFormat="1" ht="15">
      <c r="B202" s="159"/>
      <c r="G202" s="236"/>
      <c r="J202" s="314"/>
      <c r="N202" s="121"/>
      <c r="W202" s="159"/>
      <c r="X202" s="159"/>
      <c r="Y202" s="159"/>
      <c r="AC202" s="195"/>
      <c r="AH202" s="159"/>
      <c r="AI202" s="159"/>
      <c r="AJ202" s="159"/>
      <c r="AK202" s="159"/>
      <c r="AL202" s="159"/>
      <c r="AM202" s="159"/>
      <c r="AN202" s="159"/>
      <c r="AO202" s="159"/>
      <c r="AP202" s="159"/>
    </row>
    <row r="203" spans="2:42" s="123" customFormat="1" ht="15">
      <c r="B203" s="159"/>
      <c r="G203" s="236"/>
      <c r="J203" s="314"/>
      <c r="N203" s="121"/>
      <c r="W203" s="159"/>
      <c r="X203" s="159"/>
      <c r="Y203" s="159"/>
      <c r="AC203" s="195"/>
      <c r="AH203" s="159"/>
      <c r="AI203" s="159"/>
      <c r="AJ203" s="159"/>
      <c r="AK203" s="159"/>
      <c r="AL203" s="159"/>
      <c r="AM203" s="159"/>
      <c r="AN203" s="159"/>
      <c r="AO203" s="159"/>
      <c r="AP203" s="159"/>
    </row>
    <row r="204" spans="2:42" s="123" customFormat="1" ht="15">
      <c r="B204" s="159"/>
      <c r="G204" s="236"/>
      <c r="J204" s="314"/>
      <c r="N204" s="121"/>
      <c r="W204" s="159"/>
      <c r="X204" s="159"/>
      <c r="Y204" s="159"/>
      <c r="AC204" s="195"/>
      <c r="AH204" s="159"/>
      <c r="AI204" s="159"/>
      <c r="AJ204" s="159"/>
      <c r="AK204" s="159"/>
      <c r="AL204" s="159"/>
      <c r="AM204" s="159"/>
      <c r="AN204" s="159"/>
      <c r="AO204" s="159"/>
      <c r="AP204" s="159"/>
    </row>
    <row r="205" spans="2:42" s="123" customFormat="1" ht="15">
      <c r="B205" s="159"/>
      <c r="G205" s="236"/>
      <c r="J205" s="314"/>
      <c r="N205" s="121"/>
      <c r="W205" s="159"/>
      <c r="X205" s="159"/>
      <c r="Y205" s="159"/>
      <c r="AC205" s="195"/>
      <c r="AH205" s="159"/>
      <c r="AI205" s="159"/>
      <c r="AJ205" s="159"/>
      <c r="AK205" s="159"/>
      <c r="AL205" s="159"/>
      <c r="AM205" s="159"/>
      <c r="AN205" s="159"/>
      <c r="AO205" s="159"/>
      <c r="AP205" s="159"/>
    </row>
    <row r="206" spans="2:42" s="123" customFormat="1" ht="15">
      <c r="B206" s="159"/>
      <c r="G206" s="236"/>
      <c r="J206" s="314"/>
      <c r="N206" s="121"/>
      <c r="W206" s="159"/>
      <c r="X206" s="159"/>
      <c r="Y206" s="159"/>
      <c r="AC206" s="195"/>
      <c r="AH206" s="159"/>
      <c r="AI206" s="159"/>
      <c r="AJ206" s="159"/>
      <c r="AK206" s="159"/>
      <c r="AL206" s="159"/>
      <c r="AM206" s="159"/>
      <c r="AN206" s="159"/>
      <c r="AO206" s="159"/>
      <c r="AP206" s="159"/>
    </row>
    <row r="207" spans="2:42" s="123" customFormat="1" ht="15">
      <c r="B207" s="159"/>
      <c r="G207" s="236"/>
      <c r="J207" s="314"/>
      <c r="N207" s="121"/>
      <c r="W207" s="159"/>
      <c r="X207" s="159"/>
      <c r="Y207" s="159"/>
      <c r="AC207" s="195"/>
      <c r="AH207" s="159"/>
      <c r="AI207" s="159"/>
      <c r="AJ207" s="159"/>
      <c r="AK207" s="159"/>
      <c r="AL207" s="159"/>
      <c r="AM207" s="159"/>
      <c r="AN207" s="159"/>
      <c r="AO207" s="159"/>
      <c r="AP207" s="159"/>
    </row>
    <row r="208" spans="2:42" s="123" customFormat="1" ht="15">
      <c r="B208" s="159"/>
      <c r="G208" s="236"/>
      <c r="J208" s="314"/>
      <c r="N208" s="121"/>
      <c r="W208" s="159"/>
      <c r="X208" s="159"/>
      <c r="Y208" s="159"/>
      <c r="AC208" s="195"/>
      <c r="AH208" s="159"/>
      <c r="AI208" s="159"/>
      <c r="AJ208" s="159"/>
      <c r="AK208" s="159"/>
      <c r="AL208" s="159"/>
      <c r="AM208" s="159"/>
      <c r="AN208" s="159"/>
      <c r="AO208" s="159"/>
      <c r="AP208" s="159"/>
    </row>
    <row r="209" spans="2:42" s="123" customFormat="1" ht="15">
      <c r="B209" s="159"/>
      <c r="G209" s="236"/>
      <c r="J209" s="314"/>
      <c r="N209" s="121"/>
      <c r="W209" s="159"/>
      <c r="X209" s="159"/>
      <c r="Y209" s="159"/>
      <c r="AC209" s="195"/>
      <c r="AH209" s="159"/>
      <c r="AI209" s="159"/>
      <c r="AJ209" s="159"/>
      <c r="AK209" s="159"/>
      <c r="AL209" s="159"/>
      <c r="AM209" s="159"/>
      <c r="AN209" s="159"/>
      <c r="AO209" s="159"/>
      <c r="AP209" s="159"/>
    </row>
    <row r="210" spans="2:42" s="123" customFormat="1" ht="15">
      <c r="B210" s="159"/>
      <c r="G210" s="236"/>
      <c r="J210" s="314"/>
      <c r="N210" s="121"/>
      <c r="W210" s="159"/>
      <c r="X210" s="159"/>
      <c r="Y210" s="159"/>
      <c r="AC210" s="195"/>
      <c r="AH210" s="159"/>
      <c r="AI210" s="159"/>
      <c r="AJ210" s="159"/>
      <c r="AK210" s="159"/>
      <c r="AL210" s="159"/>
      <c r="AM210" s="159"/>
      <c r="AN210" s="159"/>
      <c r="AO210" s="159"/>
      <c r="AP210" s="159"/>
    </row>
    <row r="211" spans="2:42" s="123" customFormat="1" ht="15">
      <c r="B211" s="159"/>
      <c r="G211" s="236"/>
      <c r="J211" s="314"/>
      <c r="N211" s="121"/>
      <c r="W211" s="159"/>
      <c r="X211" s="159"/>
      <c r="Y211" s="159"/>
      <c r="AC211" s="195"/>
      <c r="AH211" s="159"/>
      <c r="AI211" s="159"/>
      <c r="AJ211" s="159"/>
      <c r="AK211" s="159"/>
      <c r="AL211" s="159"/>
      <c r="AM211" s="159"/>
      <c r="AN211" s="159"/>
      <c r="AO211" s="159"/>
      <c r="AP211" s="159"/>
    </row>
    <row r="212" spans="2:42" s="123" customFormat="1" ht="15">
      <c r="B212" s="159"/>
      <c r="G212" s="236"/>
      <c r="J212" s="314"/>
      <c r="N212" s="121"/>
      <c r="W212" s="159"/>
      <c r="X212" s="159"/>
      <c r="Y212" s="159"/>
      <c r="AC212" s="195"/>
      <c r="AH212" s="159"/>
      <c r="AI212" s="159"/>
      <c r="AJ212" s="159"/>
      <c r="AK212" s="159"/>
      <c r="AL212" s="159"/>
      <c r="AM212" s="159"/>
      <c r="AN212" s="159"/>
      <c r="AO212" s="159"/>
      <c r="AP212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C49:P56 K36:K44 V25:V35 U24:U35 A22:A65536 T23:T35 F42:F44 X4:X35 Y1:AF35 AQ1:IV65536 C41:F41 C45:F45 B49:B65536 K47:K48 C40:G40 B33:B35 C32:C34 J31:L34 AG1:AP21 D33:D34 E31:H34 B22:C28 V21 E30:L30 X1 AH51:AH65536 D16:D24 T1:T10 U10:U22 U1:U3 V1:V12 W1:W35 V18 C30 M31:M35 V14:V15 H37:H45 G41:G45 B37:B45 J37:J45 I40:I41 I45 O37:P45 P36 B36:J36 V23 AG44:AG47 AG49:AG65536 AJ44:AP47 AI49:AP65536 I31:I32 C160:P65536 C88:P88 C134:P134 A1:M15 N1:S35 E16:M28 A16:C21 C87 Q36:AF65536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41"/>
  <sheetViews>
    <sheetView zoomScale="75" zoomScaleNormal="75" zoomScalePageLayoutView="0" workbookViewId="0" topLeftCell="A5">
      <selection activeCell="A8" sqref="A8:IV51"/>
    </sheetView>
  </sheetViews>
  <sheetFormatPr defaultColWidth="9.125" defaultRowHeight="12.75" outlineLevelRow="3"/>
  <cols>
    <col min="1" max="1" width="6.125" style="121" customWidth="1"/>
    <col min="2" max="2" width="5.375" style="236" customWidth="1"/>
    <col min="3" max="3" width="12.625" style="124" customWidth="1"/>
    <col min="4" max="7" width="5.625" style="124" customWidth="1"/>
    <col min="8" max="8" width="6.75390625" style="123" customWidth="1"/>
    <col min="9" max="15" width="5.625" style="124" customWidth="1"/>
    <col min="16" max="16" width="6.75390625" style="123" customWidth="1"/>
    <col min="17" max="22" width="6.625" style="124" customWidth="1"/>
    <col min="23" max="23" width="6.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ДУЭТ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68" t="s">
        <v>167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16.02 9.00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5" hidden="1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5" hidden="1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5" hidden="1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5" hidden="1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5" hidden="1" outlineLevel="1">
      <c r="A15" s="150">
        <v>1</v>
      </c>
      <c r="B15" s="143" t="str">
        <f>SETUP!$AH$13</f>
        <v>Коблова Наталья</v>
      </c>
      <c r="C15" s="144"/>
      <c r="D15" s="144"/>
      <c r="E15" s="143">
        <f>SETUP!$AI$13</f>
        <v>0</v>
      </c>
      <c r="G15" s="150">
        <v>1</v>
      </c>
      <c r="H15" s="143" t="str">
        <f>SETUP!$AH$24</f>
        <v>Дехтярь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Фролова</v>
      </c>
      <c r="S15" s="144"/>
      <c r="T15" s="143">
        <f>SETUP!$AI$35</f>
        <v>0</v>
      </c>
      <c r="X15" s="122"/>
      <c r="Y15" s="122"/>
    </row>
    <row r="16" spans="1:25" s="153" customFormat="1" ht="15" hidden="1" outlineLevel="1">
      <c r="A16" s="150">
        <v>2</v>
      </c>
      <c r="B16" s="143" t="str">
        <f>SETUP!$AH$14</f>
        <v>Гурская</v>
      </c>
      <c r="C16" s="145"/>
      <c r="D16" s="145"/>
      <c r="E16" s="143">
        <f>SETUP!$AI$14</f>
        <v>0</v>
      </c>
      <c r="G16" s="150">
        <v>2</v>
      </c>
      <c r="H16" s="143" t="str">
        <f>SETUP!$AH$25</f>
        <v>Бичун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Сахарук</v>
      </c>
      <c r="S16" s="145"/>
      <c r="T16" s="143">
        <f>SETUP!$AI$36</f>
        <v>0</v>
      </c>
      <c r="X16" s="122"/>
      <c r="Y16" s="122"/>
    </row>
    <row r="17" spans="1:25" s="153" customFormat="1" ht="15" hidden="1" outlineLevel="1">
      <c r="A17" s="150">
        <v>3</v>
      </c>
      <c r="B17" s="143" t="str">
        <f>SETUP!$AH$15</f>
        <v>Чехович</v>
      </c>
      <c r="C17" s="145"/>
      <c r="D17" s="145"/>
      <c r="E17" s="143">
        <f>SETUP!$AI$15</f>
        <v>0</v>
      </c>
      <c r="G17" s="150">
        <v>3</v>
      </c>
      <c r="H17" s="143" t="str">
        <f>SETUP!$AH$26</f>
        <v>Шкулева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Лебедева</v>
      </c>
      <c r="S17" s="145"/>
      <c r="T17" s="143">
        <f>SETUP!$AI$37</f>
        <v>0</v>
      </c>
      <c r="X17" s="122"/>
      <c r="Y17" s="122"/>
    </row>
    <row r="18" spans="1:25" s="153" customFormat="1" ht="15" hidden="1" outlineLevel="1">
      <c r="A18" s="150">
        <v>4</v>
      </c>
      <c r="B18" s="143" t="str">
        <f>SETUP!$AH$16</f>
        <v>Кравцевич</v>
      </c>
      <c r="C18" s="145"/>
      <c r="D18" s="145"/>
      <c r="E18" s="143">
        <f>SETUP!$AI$16</f>
        <v>0</v>
      </c>
      <c r="G18" s="150">
        <v>4</v>
      </c>
      <c r="H18" s="143" t="str">
        <f>SETUP!$AH$27</f>
        <v>Цыплакова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Дармель</v>
      </c>
      <c r="S18" s="145"/>
      <c r="T18" s="143">
        <f>SETUP!$AI$38</f>
        <v>0</v>
      </c>
      <c r="X18" s="122"/>
      <c r="Y18" s="122"/>
    </row>
    <row r="19" spans="1:25" s="153" customFormat="1" ht="15" hidden="1" outlineLevel="1">
      <c r="A19" s="150">
        <v>5</v>
      </c>
      <c r="B19" s="143" t="str">
        <f>SETUP!$AH$17</f>
        <v>Шишко</v>
      </c>
      <c r="C19" s="145"/>
      <c r="D19" s="145"/>
      <c r="E19" s="143">
        <f>SETUP!$AI$17</f>
        <v>0</v>
      </c>
      <c r="G19" s="150">
        <v>5</v>
      </c>
      <c r="H19" s="143" t="str">
        <f>SETUP!$AH$28</f>
        <v>Санфирова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Денисюк Ольга</v>
      </c>
      <c r="S19" s="145"/>
      <c r="T19" s="143">
        <f>SETUP!$AI$39</f>
        <v>0</v>
      </c>
      <c r="X19" s="122"/>
      <c r="Y19" s="122"/>
    </row>
    <row r="20" spans="1:25" s="153" customFormat="1" ht="15" hidden="1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5" hidden="1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5" hidden="1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5" hidden="1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5" hidden="1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5" hidden="1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5" hidden="1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5" hidden="1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5" hidden="1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5" hidden="1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5" hidden="1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166</v>
      </c>
      <c r="I53" s="175" t="s">
        <v>117</v>
      </c>
      <c r="J53" s="175"/>
      <c r="K53" s="175"/>
      <c r="L53" s="175"/>
      <c r="M53" s="249"/>
      <c r="N53" s="176"/>
      <c r="O53" s="323" t="s">
        <v>1</v>
      </c>
      <c r="P53" s="172" t="s">
        <v>166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3" s="119" customFormat="1" ht="17.25" customHeight="1">
      <c r="A55" s="331"/>
      <c r="B55" s="122">
        <v>0</v>
      </c>
      <c r="C55" s="114" t="s">
        <v>156</v>
      </c>
      <c r="D55" s="123"/>
      <c r="E55" s="306"/>
      <c r="F55" s="123"/>
      <c r="G55" s="318"/>
      <c r="H55" s="321"/>
      <c r="I55" s="123"/>
      <c r="J55" s="313"/>
      <c r="K55" s="311"/>
      <c r="L55" s="308"/>
      <c r="M55" s="308"/>
      <c r="N55" s="319"/>
      <c r="O55" s="123"/>
      <c r="P55" s="308"/>
      <c r="Q55" s="311"/>
      <c r="R55" s="123"/>
      <c r="S55" s="123"/>
      <c r="T55" s="123"/>
      <c r="U55" s="123"/>
      <c r="V55" s="123"/>
      <c r="W55" s="329"/>
      <c r="X55" s="326">
        <f>[1]!sn_val(B55)</f>
        <v>0</v>
      </c>
      <c r="Y55" s="159">
        <v>8</v>
      </c>
      <c r="Z55" s="123"/>
      <c r="AA55" s="123"/>
      <c r="AB55" s="123"/>
      <c r="AC55" s="195"/>
      <c r="AD55" s="123"/>
      <c r="AE55" s="123"/>
      <c r="AF55" s="121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23"/>
    </row>
    <row r="56" spans="1:42" s="123" customFormat="1" ht="17.25" customHeight="1">
      <c r="A56" s="331"/>
      <c r="B56" s="122"/>
      <c r="C56" s="308" t="s">
        <v>131</v>
      </c>
      <c r="E56" s="306"/>
      <c r="G56" s="318" t="s">
        <v>153</v>
      </c>
      <c r="H56" s="321"/>
      <c r="J56" s="313"/>
      <c r="N56" s="121"/>
      <c r="Q56" s="311"/>
      <c r="W56" s="329"/>
      <c r="X56" s="326">
        <f>X55</f>
        <v>0</v>
      </c>
      <c r="Y56" s="159"/>
      <c r="AC56" s="195"/>
      <c r="AF56" s="121"/>
      <c r="AG56" s="126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1:42" s="123" customFormat="1" ht="17.25" customHeight="1">
      <c r="A57" s="331"/>
      <c r="B57" s="122"/>
      <c r="C57" s="308" t="s">
        <v>132</v>
      </c>
      <c r="E57" s="306"/>
      <c r="G57" s="318" t="s">
        <v>153</v>
      </c>
      <c r="H57" s="321"/>
      <c r="J57" s="313"/>
      <c r="N57" s="121"/>
      <c r="Q57" s="311"/>
      <c r="W57" s="329"/>
      <c r="X57" s="326">
        <f>X55</f>
        <v>0</v>
      </c>
      <c r="Y57" s="159"/>
      <c r="AC57" s="195"/>
      <c r="AF57" s="121"/>
      <c r="AG57" s="126"/>
      <c r="AH57" s="69"/>
      <c r="AI57" s="69"/>
      <c r="AJ57" s="69"/>
      <c r="AK57" s="69"/>
      <c r="AL57" s="69"/>
      <c r="AM57" s="69"/>
      <c r="AN57" s="69"/>
      <c r="AO57" s="69"/>
      <c r="AP57" s="69"/>
    </row>
    <row r="58" spans="1:42" s="123" customFormat="1" ht="17.25" customHeight="1">
      <c r="A58" s="331"/>
      <c r="B58" s="122"/>
      <c r="C58" s="308"/>
      <c r="E58" s="306"/>
      <c r="G58" s="318"/>
      <c r="H58" s="321"/>
      <c r="J58" s="313"/>
      <c r="N58" s="121"/>
      <c r="Q58" s="311"/>
      <c r="W58" s="329"/>
      <c r="X58" s="326">
        <f>X55</f>
        <v>0</v>
      </c>
      <c r="Y58" s="159"/>
      <c r="AC58" s="195"/>
      <c r="AF58" s="121"/>
      <c r="AG58" s="126"/>
      <c r="AH58" s="69"/>
      <c r="AI58" s="69"/>
      <c r="AJ58" s="69"/>
      <c r="AK58" s="69"/>
      <c r="AL58" s="69"/>
      <c r="AM58" s="69"/>
      <c r="AN58" s="69"/>
      <c r="AO58" s="69"/>
      <c r="AP58" s="69"/>
    </row>
    <row r="59" spans="1:42" s="123" customFormat="1" ht="17.25" customHeight="1">
      <c r="A59" s="331"/>
      <c r="B59" s="122">
        <v>1</v>
      </c>
      <c r="C59" s="114" t="s">
        <v>160</v>
      </c>
      <c r="E59" s="306"/>
      <c r="G59" s="318"/>
      <c r="H59" s="321"/>
      <c r="I59" s="308"/>
      <c r="J59" s="314"/>
      <c r="K59" s="309"/>
      <c r="M59" s="308"/>
      <c r="N59" s="317"/>
      <c r="P59" s="306"/>
      <c r="Q59" s="309"/>
      <c r="W59" s="329"/>
      <c r="X59" s="326">
        <f>[1]!sn_val(B59)</f>
        <v>1</v>
      </c>
      <c r="Y59" s="159">
        <v>4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31"/>
      <c r="B60" s="122"/>
      <c r="C60" s="306" t="s">
        <v>150</v>
      </c>
      <c r="E60" s="306"/>
      <c r="G60" s="318" t="s">
        <v>152</v>
      </c>
      <c r="H60" s="321"/>
      <c r="I60" s="308"/>
      <c r="J60" s="314"/>
      <c r="K60" s="306"/>
      <c r="M60" s="306"/>
      <c r="N60" s="317"/>
      <c r="P60" s="306"/>
      <c r="Q60" s="309"/>
      <c r="W60" s="329"/>
      <c r="X60" s="326">
        <f>X59</f>
        <v>1</v>
      </c>
      <c r="Y60" s="159"/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31"/>
      <c r="B61" s="122"/>
      <c r="C61" s="308" t="s">
        <v>149</v>
      </c>
      <c r="E61" s="306"/>
      <c r="G61" s="318" t="s">
        <v>152</v>
      </c>
      <c r="H61" s="321"/>
      <c r="I61" s="308"/>
      <c r="J61" s="314"/>
      <c r="K61" s="309"/>
      <c r="M61" s="308"/>
      <c r="N61" s="317"/>
      <c r="P61" s="306"/>
      <c r="Q61" s="309"/>
      <c r="W61" s="329"/>
      <c r="X61" s="326">
        <f>X59</f>
        <v>1</v>
      </c>
      <c r="Y61" s="159"/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31"/>
      <c r="B62" s="122"/>
      <c r="C62" s="308"/>
      <c r="E62" s="306"/>
      <c r="G62" s="318"/>
      <c r="H62" s="321"/>
      <c r="I62" s="308"/>
      <c r="J62" s="314"/>
      <c r="K62" s="309"/>
      <c r="M62" s="308"/>
      <c r="N62" s="317"/>
      <c r="P62" s="306"/>
      <c r="Q62" s="309"/>
      <c r="W62" s="329"/>
      <c r="X62" s="326">
        <f>X59</f>
        <v>1</v>
      </c>
      <c r="Y62" s="159"/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31"/>
      <c r="B63" s="122">
        <v>2</v>
      </c>
      <c r="C63" s="114" t="s">
        <v>155</v>
      </c>
      <c r="E63" s="306"/>
      <c r="G63" s="318"/>
      <c r="H63" s="321"/>
      <c r="I63" s="308"/>
      <c r="J63" s="314"/>
      <c r="K63" s="309"/>
      <c r="M63" s="308"/>
      <c r="N63" s="317"/>
      <c r="P63" s="306"/>
      <c r="Q63" s="309"/>
      <c r="W63" s="329"/>
      <c r="X63" s="326">
        <f>[1]!sn_val(B63)</f>
        <v>2</v>
      </c>
      <c r="Y63" s="159">
        <v>5</v>
      </c>
      <c r="AC63" s="195"/>
      <c r="AF63" s="118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3" s="123" customFormat="1" ht="17.25" customHeight="1">
      <c r="A64" s="330"/>
      <c r="B64" s="112"/>
      <c r="C64" s="113" t="s">
        <v>125</v>
      </c>
      <c r="D64" s="113"/>
      <c r="E64" s="113"/>
      <c r="F64" s="113"/>
      <c r="G64" s="235" t="s">
        <v>151</v>
      </c>
      <c r="H64" s="320"/>
      <c r="I64" s="115"/>
      <c r="J64" s="312"/>
      <c r="K64" s="115"/>
      <c r="L64" s="116"/>
      <c r="M64" s="117"/>
      <c r="N64" s="118"/>
      <c r="O64" s="117"/>
      <c r="P64" s="117"/>
      <c r="Q64" s="117"/>
      <c r="R64" s="117"/>
      <c r="S64" s="117"/>
      <c r="T64" s="117"/>
      <c r="U64" s="117"/>
      <c r="V64" s="117"/>
      <c r="W64" s="328"/>
      <c r="X64" s="325">
        <f>X63</f>
        <v>2</v>
      </c>
      <c r="Y64" s="117"/>
      <c r="Z64" s="119"/>
      <c r="AA64" s="119"/>
      <c r="AB64" s="5"/>
      <c r="AC64" s="119"/>
      <c r="AD64" s="117"/>
      <c r="AE64" s="117"/>
      <c r="AF64" s="118"/>
      <c r="AG64" s="5"/>
      <c r="AH64" s="69"/>
      <c r="AI64" s="69"/>
      <c r="AJ64" s="69"/>
      <c r="AK64" s="69"/>
      <c r="AL64" s="69"/>
      <c r="AM64" s="69"/>
      <c r="AN64" s="69"/>
      <c r="AO64" s="69"/>
      <c r="AP64" s="69"/>
      <c r="AQ64" s="101"/>
    </row>
    <row r="65" spans="1:43" s="123" customFormat="1" ht="17.25" customHeight="1">
      <c r="A65" s="331"/>
      <c r="B65" s="122"/>
      <c r="C65" s="306" t="s">
        <v>126</v>
      </c>
      <c r="E65" s="306"/>
      <c r="G65" s="318" t="s">
        <v>151</v>
      </c>
      <c r="H65" s="321"/>
      <c r="J65" s="313"/>
      <c r="K65" s="306"/>
      <c r="L65" s="306"/>
      <c r="M65" s="306"/>
      <c r="N65" s="318"/>
      <c r="O65" s="308"/>
      <c r="P65" s="307"/>
      <c r="Q65" s="309"/>
      <c r="W65" s="329"/>
      <c r="X65" s="326">
        <f>X63</f>
        <v>2</v>
      </c>
      <c r="Y65" s="159"/>
      <c r="AC65" s="195"/>
      <c r="AF65" s="121"/>
      <c r="AG65" s="5"/>
      <c r="AH65" s="69"/>
      <c r="AI65" s="69"/>
      <c r="AJ65" s="69"/>
      <c r="AK65" s="69"/>
      <c r="AL65" s="69"/>
      <c r="AM65" s="69"/>
      <c r="AN65" s="69"/>
      <c r="AO65" s="69"/>
      <c r="AP65" s="69"/>
      <c r="AQ65" s="101"/>
    </row>
    <row r="66" spans="1:43" s="123" customFormat="1" ht="17.25" customHeight="1">
      <c r="A66" s="331"/>
      <c r="B66" s="122"/>
      <c r="C66" s="306"/>
      <c r="E66" s="306"/>
      <c r="G66" s="318"/>
      <c r="H66" s="321"/>
      <c r="J66" s="313"/>
      <c r="K66" s="306"/>
      <c r="L66" s="306"/>
      <c r="M66" s="306"/>
      <c r="N66" s="318"/>
      <c r="O66" s="308"/>
      <c r="P66" s="307"/>
      <c r="Q66" s="309"/>
      <c r="W66" s="329"/>
      <c r="X66" s="326">
        <f>X63</f>
        <v>2</v>
      </c>
      <c r="Y66" s="159"/>
      <c r="AC66" s="195"/>
      <c r="AF66" s="121"/>
      <c r="AG66" s="5"/>
      <c r="AH66" s="69"/>
      <c r="AI66" s="69"/>
      <c r="AJ66" s="69"/>
      <c r="AK66" s="69"/>
      <c r="AL66" s="69"/>
      <c r="AM66" s="69"/>
      <c r="AN66" s="69"/>
      <c r="AO66" s="69"/>
      <c r="AP66" s="69"/>
      <c r="AQ66" s="101"/>
    </row>
    <row r="67" spans="1:42" s="123" customFormat="1" ht="17.25" customHeight="1">
      <c r="A67" s="331"/>
      <c r="B67" s="122">
        <v>3</v>
      </c>
      <c r="C67" s="114" t="s">
        <v>157</v>
      </c>
      <c r="E67" s="306"/>
      <c r="G67" s="318"/>
      <c r="H67" s="321"/>
      <c r="I67" s="308"/>
      <c r="J67" s="314"/>
      <c r="K67" s="306"/>
      <c r="M67" s="306"/>
      <c r="N67" s="317"/>
      <c r="P67" s="306"/>
      <c r="Q67" s="309"/>
      <c r="W67" s="329"/>
      <c r="X67" s="326">
        <f>[1]!sn_val(B67)</f>
        <v>3</v>
      </c>
      <c r="Y67" s="159">
        <v>10</v>
      </c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31"/>
      <c r="B68" s="122"/>
      <c r="C68" s="306" t="s">
        <v>134</v>
      </c>
      <c r="E68" s="306"/>
      <c r="G68" s="318" t="s">
        <v>153</v>
      </c>
      <c r="H68" s="321"/>
      <c r="J68" s="313"/>
      <c r="K68" s="306"/>
      <c r="L68" s="306"/>
      <c r="M68" s="306"/>
      <c r="N68" s="318"/>
      <c r="O68" s="308"/>
      <c r="P68" s="307"/>
      <c r="W68" s="329"/>
      <c r="X68" s="326">
        <f>X67</f>
        <v>3</v>
      </c>
      <c r="Y68" s="159"/>
      <c r="AC68" s="195"/>
      <c r="AF68" s="121"/>
      <c r="AG68" s="117"/>
      <c r="AH68" s="126"/>
      <c r="AI68" s="126"/>
      <c r="AJ68" s="126"/>
      <c r="AK68" s="126"/>
      <c r="AL68" s="126"/>
      <c r="AM68" s="126"/>
      <c r="AN68" s="126"/>
      <c r="AO68" s="126"/>
      <c r="AP68" s="126"/>
    </row>
    <row r="69" spans="1:42" s="123" customFormat="1" ht="17.25" customHeight="1">
      <c r="A69" s="331"/>
      <c r="B69" s="122"/>
      <c r="C69" s="308" t="s">
        <v>138</v>
      </c>
      <c r="E69" s="306"/>
      <c r="G69" s="318" t="s">
        <v>154</v>
      </c>
      <c r="H69" s="321"/>
      <c r="I69" s="310"/>
      <c r="J69" s="314"/>
      <c r="K69" s="306"/>
      <c r="M69" s="306"/>
      <c r="N69" s="317"/>
      <c r="P69" s="306"/>
      <c r="Q69" s="309"/>
      <c r="W69" s="329"/>
      <c r="X69" s="326">
        <f>X67</f>
        <v>3</v>
      </c>
      <c r="Y69" s="159"/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31"/>
      <c r="B70" s="122"/>
      <c r="C70" s="308"/>
      <c r="E70" s="306"/>
      <c r="G70" s="318"/>
      <c r="H70" s="321"/>
      <c r="I70" s="310"/>
      <c r="J70" s="314"/>
      <c r="K70" s="306"/>
      <c r="M70" s="306"/>
      <c r="N70" s="317"/>
      <c r="P70" s="306"/>
      <c r="Q70" s="309"/>
      <c r="W70" s="329"/>
      <c r="X70" s="326">
        <f>X67</f>
        <v>3</v>
      </c>
      <c r="Y70" s="159"/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31"/>
      <c r="B71" s="122">
        <v>4</v>
      </c>
      <c r="C71" s="114" t="s">
        <v>157</v>
      </c>
      <c r="E71" s="306"/>
      <c r="G71" s="318"/>
      <c r="H71" s="321"/>
      <c r="J71" s="313"/>
      <c r="N71" s="121"/>
      <c r="Q71" s="311"/>
      <c r="W71" s="329"/>
      <c r="X71" s="326">
        <f>[1]!sn_val(B71)</f>
        <v>4</v>
      </c>
      <c r="Y71" s="159">
        <v>9</v>
      </c>
      <c r="AC71" s="195"/>
      <c r="AF71" s="121"/>
      <c r="AG71" s="126"/>
      <c r="AH71" s="69"/>
      <c r="AI71" s="69"/>
      <c r="AJ71" s="69"/>
      <c r="AK71" s="69"/>
      <c r="AL71" s="69"/>
      <c r="AM71" s="69"/>
      <c r="AN71" s="69"/>
      <c r="AO71" s="69"/>
      <c r="AP71" s="69"/>
    </row>
    <row r="72" spans="1:43" s="119" customFormat="1" ht="17.25" customHeight="1">
      <c r="A72" s="331"/>
      <c r="B72" s="122"/>
      <c r="C72" s="308" t="s">
        <v>133</v>
      </c>
      <c r="D72" s="123"/>
      <c r="E72" s="306"/>
      <c r="F72" s="123"/>
      <c r="G72" s="318" t="s">
        <v>151</v>
      </c>
      <c r="H72" s="321"/>
      <c r="I72" s="123"/>
      <c r="J72" s="313"/>
      <c r="K72" s="123"/>
      <c r="L72" s="123"/>
      <c r="M72" s="123"/>
      <c r="N72" s="121"/>
      <c r="O72" s="123"/>
      <c r="P72" s="123"/>
      <c r="Q72" s="311"/>
      <c r="R72" s="123"/>
      <c r="S72" s="123"/>
      <c r="T72" s="123"/>
      <c r="U72" s="123"/>
      <c r="V72" s="123"/>
      <c r="W72" s="329"/>
      <c r="X72" s="326">
        <f>X71</f>
        <v>4</v>
      </c>
      <c r="Y72" s="159"/>
      <c r="Z72" s="123"/>
      <c r="AA72" s="123"/>
      <c r="AB72" s="123"/>
      <c r="AC72" s="195"/>
      <c r="AD72" s="123"/>
      <c r="AE72" s="123"/>
      <c r="AF72" s="121"/>
      <c r="AG72" s="117"/>
      <c r="AH72" s="126"/>
      <c r="AI72" s="126"/>
      <c r="AJ72" s="126"/>
      <c r="AK72" s="126"/>
      <c r="AL72" s="126"/>
      <c r="AM72" s="126"/>
      <c r="AN72" s="126"/>
      <c r="AO72" s="126"/>
      <c r="AP72" s="126"/>
      <c r="AQ72" s="123"/>
    </row>
    <row r="73" spans="1:42" s="123" customFormat="1" ht="17.25" customHeight="1">
      <c r="A73" s="331"/>
      <c r="B73" s="122"/>
      <c r="C73" s="308" t="s">
        <v>137</v>
      </c>
      <c r="E73" s="306"/>
      <c r="G73" s="318" t="s">
        <v>151</v>
      </c>
      <c r="H73" s="321"/>
      <c r="I73" s="308"/>
      <c r="J73" s="314"/>
      <c r="K73" s="306"/>
      <c r="M73" s="306"/>
      <c r="N73" s="317"/>
      <c r="P73" s="306"/>
      <c r="Q73" s="309"/>
      <c r="W73" s="329"/>
      <c r="X73" s="326">
        <f>X71</f>
        <v>4</v>
      </c>
      <c r="Y73" s="159"/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31"/>
      <c r="B74" s="122"/>
      <c r="C74" s="308"/>
      <c r="E74" s="306"/>
      <c r="G74" s="318"/>
      <c r="H74" s="321"/>
      <c r="I74" s="308"/>
      <c r="J74" s="314"/>
      <c r="K74" s="306"/>
      <c r="M74" s="306"/>
      <c r="N74" s="317"/>
      <c r="P74" s="306"/>
      <c r="Q74" s="309"/>
      <c r="W74" s="329"/>
      <c r="X74" s="326">
        <f>X71</f>
        <v>4</v>
      </c>
      <c r="Y74" s="159"/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3" s="123" customFormat="1" ht="17.25" customHeight="1">
      <c r="A75" s="331"/>
      <c r="B75" s="122">
        <v>5</v>
      </c>
      <c r="C75" s="114" t="s">
        <v>156</v>
      </c>
      <c r="E75" s="306"/>
      <c r="G75" s="318"/>
      <c r="H75" s="321"/>
      <c r="I75" s="308"/>
      <c r="J75" s="314"/>
      <c r="K75" s="306"/>
      <c r="M75" s="306"/>
      <c r="N75" s="317"/>
      <c r="P75" s="306"/>
      <c r="Q75" s="309"/>
      <c r="W75" s="329"/>
      <c r="X75" s="326">
        <f>[1]!sn_val(B75)</f>
        <v>5</v>
      </c>
      <c r="Y75" s="159">
        <v>7</v>
      </c>
      <c r="AC75" s="195"/>
      <c r="AF75" s="121"/>
      <c r="AG75" s="5"/>
      <c r="AH75" s="69"/>
      <c r="AI75" s="69"/>
      <c r="AJ75" s="69"/>
      <c r="AK75" s="69"/>
      <c r="AL75" s="69"/>
      <c r="AM75" s="69"/>
      <c r="AN75" s="69"/>
      <c r="AO75" s="69"/>
      <c r="AP75" s="69"/>
      <c r="AQ75" s="119"/>
    </row>
    <row r="76" spans="1:42" s="123" customFormat="1" ht="17.25" customHeight="1">
      <c r="A76" s="331"/>
      <c r="B76" s="122"/>
      <c r="C76" s="310" t="s">
        <v>129</v>
      </c>
      <c r="E76" s="306"/>
      <c r="G76" s="318" t="s">
        <v>152</v>
      </c>
      <c r="H76" s="321"/>
      <c r="I76" s="308"/>
      <c r="J76" s="314"/>
      <c r="K76" s="306"/>
      <c r="M76" s="306"/>
      <c r="N76" s="317"/>
      <c r="P76" s="306"/>
      <c r="Q76" s="311"/>
      <c r="W76" s="329"/>
      <c r="X76" s="326">
        <f>X75</f>
        <v>5</v>
      </c>
      <c r="Y76" s="159"/>
      <c r="AC76" s="195"/>
      <c r="AF76" s="121"/>
      <c r="AG76" s="5"/>
      <c r="AH76" s="69"/>
      <c r="AI76" s="69"/>
      <c r="AJ76" s="69"/>
      <c r="AK76" s="69"/>
      <c r="AL76" s="69"/>
      <c r="AM76" s="69"/>
      <c r="AN76" s="69"/>
      <c r="AO76" s="69"/>
      <c r="AP76" s="69"/>
    </row>
    <row r="77" spans="1:42" s="123" customFormat="1" ht="17.25" customHeight="1">
      <c r="A77" s="331"/>
      <c r="B77" s="122"/>
      <c r="C77" s="308" t="s">
        <v>130</v>
      </c>
      <c r="E77" s="306"/>
      <c r="G77" s="318" t="s">
        <v>152</v>
      </c>
      <c r="H77" s="321"/>
      <c r="J77" s="313"/>
      <c r="K77" s="311"/>
      <c r="L77" s="308"/>
      <c r="M77" s="308"/>
      <c r="N77" s="319"/>
      <c r="P77" s="308"/>
      <c r="Q77" s="311"/>
      <c r="W77" s="329"/>
      <c r="X77" s="326">
        <f>X75</f>
        <v>5</v>
      </c>
      <c r="Y77" s="159"/>
      <c r="AC77" s="195"/>
      <c r="AF77" s="121"/>
      <c r="AG77" s="5"/>
      <c r="AH77" s="69"/>
      <c r="AI77" s="69"/>
      <c r="AJ77" s="69"/>
      <c r="AK77" s="69"/>
      <c r="AL77" s="69"/>
      <c r="AM77" s="69"/>
      <c r="AN77" s="69"/>
      <c r="AO77" s="69"/>
      <c r="AP77" s="69"/>
    </row>
    <row r="78" spans="1:42" s="123" customFormat="1" ht="17.25" customHeight="1">
      <c r="A78" s="331"/>
      <c r="B78" s="122"/>
      <c r="C78" s="308"/>
      <c r="E78" s="306"/>
      <c r="G78" s="318"/>
      <c r="H78" s="321"/>
      <c r="J78" s="313"/>
      <c r="K78" s="311"/>
      <c r="L78" s="308"/>
      <c r="M78" s="308"/>
      <c r="N78" s="319"/>
      <c r="P78" s="308"/>
      <c r="Q78" s="311"/>
      <c r="W78" s="329"/>
      <c r="X78" s="326">
        <f>X75</f>
        <v>5</v>
      </c>
      <c r="Y78" s="159"/>
      <c r="AC78" s="195"/>
      <c r="AF78" s="121"/>
      <c r="AG78" s="5"/>
      <c r="AH78" s="69"/>
      <c r="AI78" s="69"/>
      <c r="AJ78" s="69"/>
      <c r="AK78" s="69"/>
      <c r="AL78" s="69"/>
      <c r="AM78" s="69"/>
      <c r="AN78" s="69"/>
      <c r="AO78" s="69"/>
      <c r="AP78" s="69"/>
    </row>
    <row r="79" spans="1:43" s="123" customFormat="1" ht="17.25" customHeight="1">
      <c r="A79" s="331"/>
      <c r="B79" s="122">
        <v>6</v>
      </c>
      <c r="C79" s="114" t="s">
        <v>155</v>
      </c>
      <c r="E79" s="306"/>
      <c r="G79" s="318"/>
      <c r="H79" s="321"/>
      <c r="J79" s="313"/>
      <c r="K79" s="306"/>
      <c r="L79" s="306"/>
      <c r="M79" s="306"/>
      <c r="N79" s="318"/>
      <c r="O79" s="308"/>
      <c r="P79" s="307"/>
      <c r="Q79" s="309"/>
      <c r="W79" s="329"/>
      <c r="X79" s="326">
        <f>[1]!sn_val(B79)</f>
        <v>6</v>
      </c>
      <c r="Y79" s="159">
        <v>6</v>
      </c>
      <c r="AC79" s="195"/>
      <c r="AF79" s="121"/>
      <c r="AG79" s="5"/>
      <c r="AH79" s="69"/>
      <c r="AI79" s="69"/>
      <c r="AJ79" s="69"/>
      <c r="AK79" s="69"/>
      <c r="AL79" s="69"/>
      <c r="AM79" s="69"/>
      <c r="AN79" s="69"/>
      <c r="AO79" s="69"/>
      <c r="AP79" s="69"/>
      <c r="AQ79" s="101"/>
    </row>
    <row r="80" spans="1:43" s="123" customFormat="1" ht="17.25" customHeight="1">
      <c r="A80" s="331"/>
      <c r="B80" s="122"/>
      <c r="C80" s="308" t="s">
        <v>128</v>
      </c>
      <c r="E80" s="306"/>
      <c r="G80" s="318" t="s">
        <v>152</v>
      </c>
      <c r="H80" s="321"/>
      <c r="I80" s="308"/>
      <c r="J80" s="314"/>
      <c r="K80" s="306"/>
      <c r="M80" s="306"/>
      <c r="N80" s="317"/>
      <c r="P80" s="306"/>
      <c r="Q80" s="309"/>
      <c r="W80" s="329"/>
      <c r="X80" s="326">
        <f>X79</f>
        <v>6</v>
      </c>
      <c r="Y80" s="159"/>
      <c r="AC80" s="195"/>
      <c r="AF80" s="121"/>
      <c r="AG80" s="5"/>
      <c r="AH80" s="69"/>
      <c r="AI80" s="69"/>
      <c r="AJ80" s="69"/>
      <c r="AK80" s="69"/>
      <c r="AL80" s="69"/>
      <c r="AM80" s="69"/>
      <c r="AN80" s="69"/>
      <c r="AO80" s="69"/>
      <c r="AP80" s="69"/>
      <c r="AQ80" s="119"/>
    </row>
    <row r="81" spans="1:43" s="123" customFormat="1" ht="17.25" customHeight="1">
      <c r="A81" s="331"/>
      <c r="B81" s="122"/>
      <c r="C81" s="308" t="s">
        <v>127</v>
      </c>
      <c r="E81" s="306"/>
      <c r="G81" s="318" t="s">
        <v>151</v>
      </c>
      <c r="H81" s="321"/>
      <c r="I81" s="308"/>
      <c r="J81" s="314"/>
      <c r="K81" s="306"/>
      <c r="M81" s="306"/>
      <c r="N81" s="317"/>
      <c r="P81" s="306"/>
      <c r="Q81" s="309"/>
      <c r="W81" s="329"/>
      <c r="X81" s="326">
        <f>X79</f>
        <v>6</v>
      </c>
      <c r="Y81" s="159"/>
      <c r="AC81" s="195"/>
      <c r="AF81" s="121"/>
      <c r="AG81" s="5"/>
      <c r="AH81" s="69"/>
      <c r="AI81" s="69"/>
      <c r="AJ81" s="69"/>
      <c r="AK81" s="69"/>
      <c r="AL81" s="69"/>
      <c r="AM81" s="69"/>
      <c r="AN81" s="69"/>
      <c r="AO81" s="69"/>
      <c r="AP81" s="69"/>
      <c r="AQ81" s="119"/>
    </row>
    <row r="82" spans="1:43" s="123" customFormat="1" ht="17.25" customHeight="1">
      <c r="A82" s="331"/>
      <c r="B82" s="122"/>
      <c r="C82" s="308"/>
      <c r="E82" s="306"/>
      <c r="G82" s="318"/>
      <c r="H82" s="321"/>
      <c r="I82" s="308"/>
      <c r="J82" s="314"/>
      <c r="K82" s="306"/>
      <c r="M82" s="306"/>
      <c r="N82" s="317"/>
      <c r="P82" s="306"/>
      <c r="Q82" s="309"/>
      <c r="W82" s="329"/>
      <c r="X82" s="326">
        <f>X79</f>
        <v>6</v>
      </c>
      <c r="Y82" s="159"/>
      <c r="AC82" s="195"/>
      <c r="AF82" s="121"/>
      <c r="AG82" s="5"/>
      <c r="AH82" s="69"/>
      <c r="AI82" s="69"/>
      <c r="AJ82" s="69"/>
      <c r="AK82" s="69"/>
      <c r="AL82" s="69"/>
      <c r="AM82" s="69"/>
      <c r="AN82" s="69"/>
      <c r="AO82" s="69"/>
      <c r="AP82" s="69"/>
      <c r="AQ82" s="119"/>
    </row>
    <row r="83" spans="1:42" s="123" customFormat="1" ht="17.25" customHeight="1">
      <c r="A83" s="331"/>
      <c r="B83" s="122">
        <v>7</v>
      </c>
      <c r="C83" s="114" t="s">
        <v>157</v>
      </c>
      <c r="E83" s="306"/>
      <c r="G83" s="318"/>
      <c r="H83" s="321"/>
      <c r="I83" s="310"/>
      <c r="J83" s="314"/>
      <c r="K83" s="306"/>
      <c r="M83" s="306"/>
      <c r="N83" s="317"/>
      <c r="P83" s="306"/>
      <c r="Q83" s="309"/>
      <c r="W83" s="329"/>
      <c r="X83" s="326">
        <f>[1]!sn_val(B83)</f>
        <v>7</v>
      </c>
      <c r="Y83" s="159">
        <v>11</v>
      </c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31"/>
      <c r="B84" s="122"/>
      <c r="C84" s="308" t="s">
        <v>135</v>
      </c>
      <c r="E84" s="306"/>
      <c r="G84" s="318" t="s">
        <v>154</v>
      </c>
      <c r="H84" s="321"/>
      <c r="I84" s="308"/>
      <c r="J84" s="314"/>
      <c r="K84" s="306"/>
      <c r="M84" s="306"/>
      <c r="N84" s="317"/>
      <c r="P84" s="306"/>
      <c r="W84" s="329"/>
      <c r="X84" s="326">
        <f>X83</f>
        <v>7</v>
      </c>
      <c r="Y84" s="159"/>
      <c r="AC84" s="195"/>
      <c r="AF84" s="121"/>
      <c r="AH84" s="117"/>
      <c r="AI84" s="117"/>
      <c r="AJ84" s="117"/>
      <c r="AK84" s="117"/>
      <c r="AL84" s="117"/>
      <c r="AM84" s="117"/>
      <c r="AN84" s="117"/>
      <c r="AO84" s="117"/>
      <c r="AP84" s="117"/>
    </row>
    <row r="85" spans="1:42" s="123" customFormat="1" ht="17.25" customHeight="1">
      <c r="A85" s="331"/>
      <c r="B85" s="122"/>
      <c r="C85" s="310" t="s">
        <v>136</v>
      </c>
      <c r="E85" s="306"/>
      <c r="G85" s="318" t="s">
        <v>153</v>
      </c>
      <c r="H85" s="321"/>
      <c r="I85" s="308"/>
      <c r="J85" s="314"/>
      <c r="K85" s="306"/>
      <c r="M85" s="306"/>
      <c r="N85" s="317"/>
      <c r="P85" s="306"/>
      <c r="Q85" s="309"/>
      <c r="W85" s="329"/>
      <c r="X85" s="326">
        <f>X83</f>
        <v>7</v>
      </c>
      <c r="Y85" s="159"/>
      <c r="AC85" s="195"/>
      <c r="AF85" s="121"/>
      <c r="AH85" s="117"/>
      <c r="AI85" s="117"/>
      <c r="AJ85" s="117"/>
      <c r="AK85" s="117"/>
      <c r="AL85" s="117"/>
      <c r="AM85" s="117"/>
      <c r="AN85" s="117"/>
      <c r="AO85" s="117"/>
      <c r="AP85" s="117"/>
    </row>
    <row r="86" spans="1:42" s="123" customFormat="1" ht="17.25" customHeight="1">
      <c r="A86" s="331"/>
      <c r="B86" s="122"/>
      <c r="C86" s="310"/>
      <c r="E86" s="306"/>
      <c r="G86" s="318"/>
      <c r="H86" s="321"/>
      <c r="I86" s="308"/>
      <c r="J86" s="314"/>
      <c r="K86" s="306"/>
      <c r="M86" s="306"/>
      <c r="N86" s="317"/>
      <c r="P86" s="306"/>
      <c r="Q86" s="309"/>
      <c r="W86" s="329"/>
      <c r="X86" s="326">
        <f>X83</f>
        <v>7</v>
      </c>
      <c r="Y86" s="159"/>
      <c r="AC86" s="195"/>
      <c r="AF86" s="121"/>
      <c r="AH86" s="117"/>
      <c r="AI86" s="117"/>
      <c r="AJ86" s="117"/>
      <c r="AK86" s="117"/>
      <c r="AL86" s="117"/>
      <c r="AM86" s="117"/>
      <c r="AN86" s="117"/>
      <c r="AO86" s="117"/>
      <c r="AP86" s="117"/>
    </row>
    <row r="87" spans="1:42" s="123" customFormat="1" ht="17.25" customHeight="1">
      <c r="A87" s="331"/>
      <c r="B87" s="122">
        <v>8</v>
      </c>
      <c r="C87" s="114" t="s">
        <v>159</v>
      </c>
      <c r="E87" s="306"/>
      <c r="G87" s="318"/>
      <c r="H87" s="321"/>
      <c r="I87" s="308"/>
      <c r="J87" s="314"/>
      <c r="K87" s="306"/>
      <c r="M87" s="308"/>
      <c r="N87" s="317"/>
      <c r="P87" s="306"/>
      <c r="Q87" s="309"/>
      <c r="W87" s="329"/>
      <c r="X87" s="326">
        <f>[1]!sn_val(B87)</f>
        <v>8</v>
      </c>
      <c r="Y87" s="159">
        <v>3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31"/>
      <c r="B88" s="122"/>
      <c r="C88" s="308" t="s">
        <v>147</v>
      </c>
      <c r="E88" s="306"/>
      <c r="G88" s="318" t="s">
        <v>152</v>
      </c>
      <c r="H88" s="321"/>
      <c r="I88" s="310"/>
      <c r="J88" s="314"/>
      <c r="K88" s="306"/>
      <c r="M88" s="308"/>
      <c r="N88" s="317"/>
      <c r="P88" s="306"/>
      <c r="Q88" s="309"/>
      <c r="W88" s="329"/>
      <c r="X88" s="326">
        <f>X87</f>
        <v>8</v>
      </c>
      <c r="Y88" s="159"/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31"/>
      <c r="B89" s="122"/>
      <c r="C89" s="308" t="s">
        <v>148</v>
      </c>
      <c r="E89" s="306"/>
      <c r="G89" s="318" t="s">
        <v>152</v>
      </c>
      <c r="H89" s="321"/>
      <c r="I89" s="308"/>
      <c r="J89" s="314"/>
      <c r="K89" s="309"/>
      <c r="M89" s="308"/>
      <c r="N89" s="317"/>
      <c r="P89" s="306"/>
      <c r="Q89" s="309"/>
      <c r="W89" s="329"/>
      <c r="X89" s="326">
        <f>X87</f>
        <v>8</v>
      </c>
      <c r="Y89" s="159"/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31"/>
      <c r="B90" s="122"/>
      <c r="C90" s="308"/>
      <c r="E90" s="306"/>
      <c r="G90" s="318"/>
      <c r="H90" s="321"/>
      <c r="I90" s="308"/>
      <c r="J90" s="314"/>
      <c r="K90" s="309"/>
      <c r="M90" s="308"/>
      <c r="N90" s="317"/>
      <c r="P90" s="306"/>
      <c r="Q90" s="309"/>
      <c r="W90" s="329"/>
      <c r="X90" s="326">
        <f>X87</f>
        <v>8</v>
      </c>
      <c r="Y90" s="159"/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31"/>
      <c r="B91" s="122">
        <v>9</v>
      </c>
      <c r="C91" s="114" t="s">
        <v>158</v>
      </c>
      <c r="E91" s="306"/>
      <c r="G91" s="318"/>
      <c r="H91" s="321"/>
      <c r="I91" s="308"/>
      <c r="J91" s="314"/>
      <c r="K91" s="306"/>
      <c r="M91" s="306"/>
      <c r="N91" s="317"/>
      <c r="P91" s="306"/>
      <c r="Q91" s="309"/>
      <c r="W91" s="329"/>
      <c r="X91" s="326">
        <f>[1]!sn_val(B91)</f>
        <v>9</v>
      </c>
      <c r="Y91" s="159">
        <v>12</v>
      </c>
      <c r="AC91" s="195"/>
      <c r="AF91" s="121"/>
      <c r="AH91" s="117"/>
      <c r="AI91" s="117"/>
      <c r="AJ91" s="117"/>
      <c r="AK91" s="117"/>
      <c r="AL91" s="117"/>
      <c r="AM91" s="117"/>
      <c r="AN91" s="117"/>
      <c r="AO91" s="117"/>
      <c r="AP91" s="117"/>
    </row>
    <row r="92" spans="1:42" s="123" customFormat="1" ht="17.25" customHeight="1">
      <c r="A92" s="331"/>
      <c r="B92" s="122"/>
      <c r="C92" s="308" t="s">
        <v>139</v>
      </c>
      <c r="E92" s="306"/>
      <c r="G92" s="318" t="s">
        <v>152</v>
      </c>
      <c r="H92" s="321"/>
      <c r="J92" s="313"/>
      <c r="K92" s="306"/>
      <c r="L92" s="308"/>
      <c r="M92" s="308"/>
      <c r="N92" s="318"/>
      <c r="O92" s="308"/>
      <c r="P92" s="307"/>
      <c r="Q92" s="309"/>
      <c r="W92" s="329"/>
      <c r="X92" s="326">
        <f>X91</f>
        <v>9</v>
      </c>
      <c r="Y92" s="159"/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31"/>
      <c r="B93" s="122"/>
      <c r="C93" s="308" t="s">
        <v>140</v>
      </c>
      <c r="E93" s="306"/>
      <c r="G93" s="318" t="s">
        <v>152</v>
      </c>
      <c r="H93" s="321"/>
      <c r="J93" s="313"/>
      <c r="K93" s="306"/>
      <c r="L93" s="306"/>
      <c r="M93" s="306"/>
      <c r="N93" s="318"/>
      <c r="O93" s="308"/>
      <c r="P93" s="307"/>
      <c r="Q93" s="309"/>
      <c r="W93" s="329"/>
      <c r="X93" s="326">
        <f>X91</f>
        <v>9</v>
      </c>
      <c r="Y93" s="159"/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31"/>
      <c r="B94" s="122"/>
      <c r="C94" s="308"/>
      <c r="E94" s="306"/>
      <c r="G94" s="318"/>
      <c r="H94" s="321"/>
      <c r="J94" s="313"/>
      <c r="K94" s="306"/>
      <c r="L94" s="306"/>
      <c r="M94" s="306"/>
      <c r="N94" s="318"/>
      <c r="O94" s="308"/>
      <c r="P94" s="307"/>
      <c r="Q94" s="309"/>
      <c r="W94" s="329"/>
      <c r="X94" s="326">
        <f>X91</f>
        <v>9</v>
      </c>
      <c r="Y94" s="159"/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31"/>
      <c r="B95" s="122">
        <v>10</v>
      </c>
      <c r="C95" s="114" t="s">
        <v>158</v>
      </c>
      <c r="E95" s="306"/>
      <c r="G95" s="318"/>
      <c r="H95" s="321"/>
      <c r="I95" s="310"/>
      <c r="J95" s="314"/>
      <c r="K95" s="306"/>
      <c r="M95" s="306"/>
      <c r="N95" s="317"/>
      <c r="P95" s="306"/>
      <c r="Q95" s="309"/>
      <c r="W95" s="329"/>
      <c r="X95" s="326">
        <f>[1]!sn_val(B95)</f>
        <v>10</v>
      </c>
      <c r="Y95" s="159">
        <v>2</v>
      </c>
      <c r="AC95" s="195"/>
      <c r="AF95" s="121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31"/>
      <c r="B96" s="122"/>
      <c r="C96" s="308" t="s">
        <v>144</v>
      </c>
      <c r="E96" s="306"/>
      <c r="G96" s="318" t="s">
        <v>151</v>
      </c>
      <c r="H96" s="321"/>
      <c r="I96" s="308"/>
      <c r="J96" s="314"/>
      <c r="K96" s="309"/>
      <c r="M96" s="308"/>
      <c r="N96" s="317"/>
      <c r="P96" s="306"/>
      <c r="Q96" s="309"/>
      <c r="W96" s="329"/>
      <c r="X96" s="326">
        <f>X95</f>
        <v>10</v>
      </c>
      <c r="Y96" s="159"/>
      <c r="AC96" s="195"/>
      <c r="AF96" s="121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31"/>
      <c r="B97" s="122"/>
      <c r="C97" s="308" t="s">
        <v>146</v>
      </c>
      <c r="E97" s="306"/>
      <c r="G97" s="318" t="s">
        <v>154</v>
      </c>
      <c r="H97" s="321"/>
      <c r="I97" s="308"/>
      <c r="J97" s="314"/>
      <c r="K97" s="306"/>
      <c r="M97" s="308"/>
      <c r="N97" s="317"/>
      <c r="P97" s="306"/>
      <c r="Q97" s="309"/>
      <c r="W97" s="329"/>
      <c r="X97" s="326">
        <f>X95</f>
        <v>10</v>
      </c>
      <c r="Y97" s="159"/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31"/>
      <c r="B98" s="122"/>
      <c r="C98" s="308"/>
      <c r="E98" s="306"/>
      <c r="G98" s="318"/>
      <c r="H98" s="321"/>
      <c r="I98" s="308"/>
      <c r="J98" s="314"/>
      <c r="K98" s="306"/>
      <c r="M98" s="308"/>
      <c r="N98" s="317"/>
      <c r="P98" s="306"/>
      <c r="Q98" s="309"/>
      <c r="W98" s="329"/>
      <c r="X98" s="326">
        <f>X95</f>
        <v>10</v>
      </c>
      <c r="Y98" s="159"/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31"/>
      <c r="B99" s="122">
        <v>11</v>
      </c>
      <c r="C99" s="114" t="s">
        <v>158</v>
      </c>
      <c r="E99" s="306"/>
      <c r="G99" s="318"/>
      <c r="H99" s="321"/>
      <c r="J99" s="313"/>
      <c r="K99" s="306"/>
      <c r="L99" s="306"/>
      <c r="M99" s="306"/>
      <c r="N99" s="318"/>
      <c r="O99" s="308"/>
      <c r="P99" s="307"/>
      <c r="Q99" s="309"/>
      <c r="W99" s="329"/>
      <c r="X99" s="326">
        <f>[1]!sn_val(B99)</f>
        <v>11</v>
      </c>
      <c r="Y99" s="159">
        <v>13</v>
      </c>
      <c r="AC99" s="195"/>
      <c r="AF99" s="121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31"/>
      <c r="B100" s="122"/>
      <c r="C100" s="308" t="s">
        <v>141</v>
      </c>
      <c r="D100" s="306"/>
      <c r="E100" s="306"/>
      <c r="F100" s="306"/>
      <c r="G100" s="318" t="s">
        <v>152</v>
      </c>
      <c r="H100" s="322"/>
      <c r="J100" s="315"/>
      <c r="N100" s="121"/>
      <c r="P100" s="307"/>
      <c r="Q100" s="309"/>
      <c r="W100" s="329"/>
      <c r="X100" s="326">
        <f>X99</f>
        <v>11</v>
      </c>
      <c r="Y100" s="159"/>
      <c r="AC100" s="195"/>
      <c r="AF100" s="121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31"/>
      <c r="B101" s="122"/>
      <c r="C101" s="306" t="s">
        <v>142</v>
      </c>
      <c r="E101" s="306"/>
      <c r="G101" s="318" t="s">
        <v>152</v>
      </c>
      <c r="H101" s="321"/>
      <c r="J101" s="313"/>
      <c r="N101" s="121"/>
      <c r="Q101" s="309"/>
      <c r="W101" s="329"/>
      <c r="X101" s="326">
        <f>X99</f>
        <v>11</v>
      </c>
      <c r="Y101" s="159"/>
      <c r="AC101" s="195"/>
      <c r="AF101" s="121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31"/>
      <c r="B102" s="122"/>
      <c r="C102" s="306"/>
      <c r="E102" s="306"/>
      <c r="G102" s="318"/>
      <c r="H102" s="321"/>
      <c r="J102" s="313"/>
      <c r="N102" s="121"/>
      <c r="Q102" s="309"/>
      <c r="W102" s="329"/>
      <c r="X102" s="326">
        <f>X99</f>
        <v>11</v>
      </c>
      <c r="Y102" s="159"/>
      <c r="AC102" s="195"/>
      <c r="AF102" s="121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3" s="123" customFormat="1" ht="17.25" customHeight="1">
      <c r="A103" s="330"/>
      <c r="B103" s="112">
        <v>12</v>
      </c>
      <c r="C103" s="114" t="s">
        <v>158</v>
      </c>
      <c r="D103" s="113"/>
      <c r="E103" s="113"/>
      <c r="F103" s="113"/>
      <c r="G103" s="113"/>
      <c r="H103" s="113"/>
      <c r="I103" s="114"/>
      <c r="J103" s="115"/>
      <c r="K103" s="115"/>
      <c r="L103" s="116"/>
      <c r="M103" s="117"/>
      <c r="N103" s="117"/>
      <c r="O103" s="118"/>
      <c r="P103" s="117"/>
      <c r="Q103" s="117"/>
      <c r="R103" s="117"/>
      <c r="S103" s="117"/>
      <c r="T103" s="117"/>
      <c r="U103" s="117"/>
      <c r="V103" s="118"/>
      <c r="W103" s="328"/>
      <c r="X103" s="325">
        <f>[1]!sn_val(B103)</f>
        <v>12</v>
      </c>
      <c r="Y103" s="118">
        <v>1</v>
      </c>
      <c r="Z103" s="119"/>
      <c r="AA103" s="120"/>
      <c r="AB103" s="11"/>
      <c r="AC103" s="120"/>
      <c r="AD103" s="118"/>
      <c r="AE103" s="118"/>
      <c r="AF103" s="121"/>
      <c r="AG103" s="11"/>
      <c r="AH103" s="67"/>
      <c r="AI103" s="67"/>
      <c r="AJ103" s="67"/>
      <c r="AK103" s="67"/>
      <c r="AL103" s="265"/>
      <c r="AM103" s="265"/>
      <c r="AN103" s="265"/>
      <c r="AO103" s="265"/>
      <c r="AP103" s="265"/>
      <c r="AQ103" s="12"/>
    </row>
    <row r="104" spans="1:42" s="123" customFormat="1" ht="17.25" customHeight="1">
      <c r="A104" s="331"/>
      <c r="B104" s="122"/>
      <c r="C104" s="308" t="s">
        <v>145</v>
      </c>
      <c r="E104" s="306"/>
      <c r="G104" s="318" t="s">
        <v>151</v>
      </c>
      <c r="H104" s="321"/>
      <c r="I104" s="308"/>
      <c r="J104" s="314"/>
      <c r="K104" s="306"/>
      <c r="M104" s="308"/>
      <c r="N104" s="317"/>
      <c r="P104" s="306"/>
      <c r="Q104" s="309"/>
      <c r="W104" s="329"/>
      <c r="X104" s="326">
        <f>X103</f>
        <v>12</v>
      </c>
      <c r="Y104" s="159"/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31"/>
      <c r="B105" s="122"/>
      <c r="C105" s="310" t="s">
        <v>143</v>
      </c>
      <c r="E105" s="306"/>
      <c r="G105" s="318" t="s">
        <v>151</v>
      </c>
      <c r="H105" s="321"/>
      <c r="I105" s="310"/>
      <c r="J105" s="314"/>
      <c r="K105" s="306"/>
      <c r="M105" s="306"/>
      <c r="N105" s="317"/>
      <c r="P105" s="306"/>
      <c r="Q105" s="309"/>
      <c r="W105" s="329"/>
      <c r="X105" s="326">
        <f>X103</f>
        <v>12</v>
      </c>
      <c r="Y105" s="159"/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31"/>
      <c r="B106" s="122"/>
      <c r="C106" s="310"/>
      <c r="E106" s="306"/>
      <c r="G106" s="318"/>
      <c r="H106" s="321"/>
      <c r="I106" s="310"/>
      <c r="J106" s="314"/>
      <c r="K106" s="306"/>
      <c r="M106" s="306"/>
      <c r="N106" s="317"/>
      <c r="P106" s="306"/>
      <c r="Q106" s="309"/>
      <c r="W106" s="329"/>
      <c r="X106" s="326">
        <f>X103</f>
        <v>12</v>
      </c>
      <c r="Y106" s="159"/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4:36" s="194" customFormat="1" ht="15">
      <c r="X107" s="247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24:36" s="194" customFormat="1" ht="15">
      <c r="X108" s="247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24:36" s="194" customFormat="1" ht="15">
      <c r="X109" s="247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24:36" s="194" customFormat="1" ht="15">
      <c r="X110" s="247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24:36" s="194" customFormat="1" ht="15">
      <c r="X111" s="247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5">
      <c r="X112" s="247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5">
      <c r="X113" s="247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5">
      <c r="X114" s="247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5">
      <c r="X115" s="247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5">
      <c r="X116" s="247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5">
      <c r="X117" s="247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5">
      <c r="X118" s="247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5">
      <c r="X119" s="247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5">
      <c r="X120" s="247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5">
      <c r="X121" s="247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5">
      <c r="X122" s="247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5">
      <c r="X123" s="247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5">
      <c r="X124" s="247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5">
      <c r="X125" s="247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5">
      <c r="X126" s="247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5">
      <c r="X127" s="247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5">
      <c r="X128" s="247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5">
      <c r="X129" s="247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5">
      <c r="X130" s="247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5">
      <c r="X131" s="247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5">
      <c r="X132" s="247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5">
      <c r="X133" s="247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5">
      <c r="X764" s="247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5">
      <c r="X765" s="247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5">
      <c r="X766" s="247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5">
      <c r="X767" s="247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5">
      <c r="X768" s="247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5">
      <c r="X769" s="247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5">
      <c r="X770" s="247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5">
      <c r="X771" s="247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5">
      <c r="X772" s="247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5">
      <c r="X773" s="247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5">
      <c r="X774" s="247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5">
      <c r="X775" s="247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5">
      <c r="X776" s="247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5">
      <c r="X777" s="247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5">
      <c r="X778" s="247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5">
      <c r="X779" s="247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5">
      <c r="X780" s="247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5">
      <c r="X781" s="247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5">
      <c r="X782" s="247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5">
      <c r="X783" s="247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5">
      <c r="X784" s="247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5">
      <c r="X785" s="247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5">
      <c r="X786" s="247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5">
      <c r="X787" s="247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5">
      <c r="X788" s="247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5">
      <c r="X789" s="247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5">
      <c r="X790" s="247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5">
      <c r="X791" s="247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5">
      <c r="X792" s="247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5">
      <c r="X793" s="247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5">
      <c r="X794" s="247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5">
      <c r="X795" s="247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5">
      <c r="X796" s="247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5">
      <c r="X797" s="247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5">
      <c r="X798" s="247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5">
      <c r="X799" s="247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5">
      <c r="X800" s="247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5">
      <c r="X801" s="247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5">
      <c r="X802" s="247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5">
      <c r="X803" s="247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5">
      <c r="X804" s="247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5">
      <c r="X805" s="247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5">
      <c r="X806" s="247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5">
      <c r="X807" s="247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5">
      <c r="X808" s="247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5">
      <c r="X809" s="247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5">
      <c r="X810" s="247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5">
      <c r="X811" s="247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5">
      <c r="X812" s="247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5">
      <c r="X813" s="247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5">
      <c r="X814" s="247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5">
      <c r="X815" s="247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5">
      <c r="X816" s="247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5">
      <c r="X817" s="247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5">
      <c r="X818" s="247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5">
      <c r="X819" s="247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5">
      <c r="X820" s="247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5">
      <c r="X821" s="247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5">
      <c r="X822" s="247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4:36" s="194" customFormat="1" ht="15">
      <c r="X823" s="247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4:36" s="194" customFormat="1" ht="15">
      <c r="X824" s="247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24:36" s="194" customFormat="1" ht="15">
      <c r="X825" s="247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</row>
    <row r="826" spans="24:36" s="194" customFormat="1" ht="15">
      <c r="X826" s="247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</row>
    <row r="827" spans="24:36" s="194" customFormat="1" ht="15">
      <c r="X827" s="247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</row>
    <row r="828" spans="24:36" s="194" customFormat="1" ht="15">
      <c r="X828" s="247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</row>
    <row r="829" spans="24:36" s="194" customFormat="1" ht="15">
      <c r="X829" s="247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</row>
    <row r="830" spans="24:36" s="194" customFormat="1" ht="15">
      <c r="X830" s="247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</row>
    <row r="831" spans="24:36" s="194" customFormat="1" ht="15">
      <c r="X831" s="247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</row>
    <row r="832" spans="24:36" s="194" customFormat="1" ht="15">
      <c r="X832" s="247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</row>
    <row r="833" spans="24:36" s="194" customFormat="1" ht="15">
      <c r="X833" s="247"/>
      <c r="Z833" s="192"/>
      <c r="AA833" s="192"/>
      <c r="AB833" s="192"/>
      <c r="AC833" s="192"/>
      <c r="AD833" s="192"/>
      <c r="AE833" s="192"/>
      <c r="AF833" s="192"/>
      <c r="AG833" s="192"/>
      <c r="AH833" s="192"/>
      <c r="AI833" s="192"/>
      <c r="AJ833" s="192"/>
    </row>
    <row r="834" spans="24:36" s="194" customFormat="1" ht="15">
      <c r="X834" s="247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</row>
    <row r="835" spans="24:36" s="194" customFormat="1" ht="15">
      <c r="X835" s="247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</row>
    <row r="836" spans="24:36" s="194" customFormat="1" ht="15">
      <c r="X836" s="247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</row>
    <row r="837" spans="24:36" s="194" customFormat="1" ht="15">
      <c r="X837" s="247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</row>
    <row r="838" spans="24:36" s="194" customFormat="1" ht="15">
      <c r="X838" s="247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</row>
    <row r="839" spans="24:36" s="194" customFormat="1" ht="15">
      <c r="X839" s="247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</row>
    <row r="840" spans="24:36" s="194" customFormat="1" ht="15">
      <c r="X840" s="247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</row>
    <row r="841" spans="24:36" s="194" customFormat="1" ht="15">
      <c r="X841" s="247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</row>
    <row r="842" spans="24:36" s="194" customFormat="1" ht="15">
      <c r="X842" s="247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</row>
    <row r="843" spans="24:36" s="194" customFormat="1" ht="15">
      <c r="X843" s="247"/>
      <c r="Z843" s="192"/>
      <c r="AA843" s="192"/>
      <c r="AB843" s="192"/>
      <c r="AC843" s="192"/>
      <c r="AD843" s="192"/>
      <c r="AE843" s="192"/>
      <c r="AF843" s="192"/>
      <c r="AG843" s="192"/>
      <c r="AH843" s="192"/>
      <c r="AI843" s="192"/>
      <c r="AJ843" s="192"/>
    </row>
    <row r="844" spans="24:36" s="194" customFormat="1" ht="15">
      <c r="X844" s="247"/>
      <c r="Z844" s="192"/>
      <c r="AA844" s="192"/>
      <c r="AB844" s="192"/>
      <c r="AC844" s="192"/>
      <c r="AD844" s="192"/>
      <c r="AE844" s="192"/>
      <c r="AF844" s="192"/>
      <c r="AG844" s="192"/>
      <c r="AH844" s="192"/>
      <c r="AI844" s="192"/>
      <c r="AJ844" s="192"/>
    </row>
    <row r="845" spans="24:36" s="194" customFormat="1" ht="15">
      <c r="X845" s="247"/>
      <c r="Z845" s="192"/>
      <c r="AA845" s="192"/>
      <c r="AB845" s="192"/>
      <c r="AC845" s="192"/>
      <c r="AD845" s="192"/>
      <c r="AE845" s="192"/>
      <c r="AF845" s="192"/>
      <c r="AG845" s="192"/>
      <c r="AH845" s="192"/>
      <c r="AI845" s="192"/>
      <c r="AJ845" s="192"/>
    </row>
    <row r="846" spans="24:36" s="194" customFormat="1" ht="15">
      <c r="X846" s="247"/>
      <c r="Z846" s="192"/>
      <c r="AA846" s="192"/>
      <c r="AB846" s="192"/>
      <c r="AC846" s="192"/>
      <c r="AD846" s="192"/>
      <c r="AE846" s="192"/>
      <c r="AF846" s="192"/>
      <c r="AG846" s="192"/>
      <c r="AH846" s="192"/>
      <c r="AI846" s="192"/>
      <c r="AJ846" s="192"/>
    </row>
    <row r="847" spans="24:36" s="194" customFormat="1" ht="15">
      <c r="X847" s="247"/>
      <c r="Z847" s="192"/>
      <c r="AA847" s="192"/>
      <c r="AB847" s="192"/>
      <c r="AC847" s="192"/>
      <c r="AD847" s="192"/>
      <c r="AE847" s="192"/>
      <c r="AF847" s="192"/>
      <c r="AG847" s="192"/>
      <c r="AH847" s="192"/>
      <c r="AI847" s="192"/>
      <c r="AJ847" s="192"/>
    </row>
    <row r="848" spans="24:36" s="194" customFormat="1" ht="15">
      <c r="X848" s="247"/>
      <c r="Z848" s="192"/>
      <c r="AA848" s="192"/>
      <c r="AB848" s="192"/>
      <c r="AC848" s="192"/>
      <c r="AD848" s="192"/>
      <c r="AE848" s="192"/>
      <c r="AF848" s="192"/>
      <c r="AG848" s="192"/>
      <c r="AH848" s="192"/>
      <c r="AI848" s="192"/>
      <c r="AJ848" s="192"/>
    </row>
    <row r="849" spans="24:36" s="194" customFormat="1" ht="15">
      <c r="X849" s="247"/>
      <c r="Z849" s="192"/>
      <c r="AA849" s="192"/>
      <c r="AB849" s="192"/>
      <c r="AC849" s="192"/>
      <c r="AD849" s="192"/>
      <c r="AE849" s="192"/>
      <c r="AF849" s="192"/>
      <c r="AG849" s="192"/>
      <c r="AH849" s="192"/>
      <c r="AI849" s="192"/>
      <c r="AJ849" s="192"/>
    </row>
    <row r="850" spans="24:36" s="194" customFormat="1" ht="15">
      <c r="X850" s="247"/>
      <c r="Z850" s="192"/>
      <c r="AA850" s="192"/>
      <c r="AB850" s="192"/>
      <c r="AC850" s="192"/>
      <c r="AD850" s="192"/>
      <c r="AE850" s="192"/>
      <c r="AF850" s="192"/>
      <c r="AG850" s="192"/>
      <c r="AH850" s="192"/>
      <c r="AI850" s="192"/>
      <c r="AJ850" s="192"/>
    </row>
    <row r="851" spans="24:36" s="194" customFormat="1" ht="15">
      <c r="X851" s="247"/>
      <c r="Z851" s="192"/>
      <c r="AA851" s="192"/>
      <c r="AB851" s="192"/>
      <c r="AC851" s="192"/>
      <c r="AD851" s="192"/>
      <c r="AE851" s="192"/>
      <c r="AF851" s="192"/>
      <c r="AG851" s="192"/>
      <c r="AH851" s="192"/>
      <c r="AI851" s="192"/>
      <c r="AJ851" s="192"/>
    </row>
    <row r="852" spans="24:36" s="194" customFormat="1" ht="15">
      <c r="X852" s="247"/>
      <c r="Z852" s="192"/>
      <c r="AA852" s="192"/>
      <c r="AB852" s="192"/>
      <c r="AC852" s="192"/>
      <c r="AD852" s="192"/>
      <c r="AE852" s="192"/>
      <c r="AF852" s="192"/>
      <c r="AG852" s="192"/>
      <c r="AH852" s="192"/>
      <c r="AI852" s="192"/>
      <c r="AJ852" s="192"/>
    </row>
    <row r="853" spans="24:36" s="194" customFormat="1" ht="15">
      <c r="X853" s="247"/>
      <c r="Z853" s="192"/>
      <c r="AA853" s="192"/>
      <c r="AB853" s="192"/>
      <c r="AC853" s="192"/>
      <c r="AD853" s="192"/>
      <c r="AE853" s="192"/>
      <c r="AF853" s="192"/>
      <c r="AG853" s="192"/>
      <c r="AH853" s="192"/>
      <c r="AI853" s="192"/>
      <c r="AJ853" s="192"/>
    </row>
    <row r="854" spans="24:36" s="194" customFormat="1" ht="15">
      <c r="X854" s="247"/>
      <c r="Z854" s="192"/>
      <c r="AA854" s="192"/>
      <c r="AB854" s="192"/>
      <c r="AC854" s="192"/>
      <c r="AD854" s="192"/>
      <c r="AE854" s="192"/>
      <c r="AF854" s="192"/>
      <c r="AG854" s="192"/>
      <c r="AH854" s="192"/>
      <c r="AI854" s="192"/>
      <c r="AJ854" s="192"/>
    </row>
    <row r="855" spans="24:36" s="194" customFormat="1" ht="15">
      <c r="X855" s="247"/>
      <c r="Z855" s="192"/>
      <c r="AA855" s="192"/>
      <c r="AB855" s="192"/>
      <c r="AC855" s="192"/>
      <c r="AD855" s="192"/>
      <c r="AE855" s="192"/>
      <c r="AF855" s="192"/>
      <c r="AG855" s="192"/>
      <c r="AH855" s="192"/>
      <c r="AI855" s="192"/>
      <c r="AJ855" s="192"/>
    </row>
    <row r="856" spans="23:36" s="194" customFormat="1" ht="15">
      <c r="W856" s="192"/>
      <c r="X856" s="199"/>
      <c r="Z856" s="192"/>
      <c r="AA856" s="192"/>
      <c r="AB856" s="192"/>
      <c r="AC856" s="192"/>
      <c r="AD856" s="192"/>
      <c r="AE856" s="192"/>
      <c r="AF856" s="192"/>
      <c r="AG856" s="192"/>
      <c r="AH856" s="192"/>
      <c r="AI856" s="192"/>
      <c r="AJ856" s="192"/>
    </row>
    <row r="857" spans="23:36" s="194" customFormat="1" ht="15">
      <c r="W857" s="192"/>
      <c r="X857" s="199"/>
      <c r="Z857" s="192"/>
      <c r="AA857" s="192"/>
      <c r="AB857" s="192"/>
      <c r="AC857" s="192"/>
      <c r="AD857" s="192"/>
      <c r="AE857" s="192"/>
      <c r="AF857" s="192"/>
      <c r="AG857" s="192"/>
      <c r="AH857" s="192"/>
      <c r="AI857" s="192"/>
      <c r="AJ857" s="192"/>
    </row>
    <row r="858" spans="1:36" s="194" customFormat="1" ht="15">
      <c r="A858" s="121"/>
      <c r="B858" s="236"/>
      <c r="C858" s="124"/>
      <c r="D858" s="124"/>
      <c r="E858" s="124"/>
      <c r="F858" s="124"/>
      <c r="G858" s="124"/>
      <c r="H858" s="123"/>
      <c r="I858" s="124"/>
      <c r="J858" s="124"/>
      <c r="K858" s="124"/>
      <c r="L858" s="124"/>
      <c r="M858" s="124"/>
      <c r="N858" s="124"/>
      <c r="O858" s="124"/>
      <c r="P858" s="123"/>
      <c r="Q858" s="124"/>
      <c r="R858" s="124"/>
      <c r="S858" s="124"/>
      <c r="T858" s="124"/>
      <c r="U858" s="124"/>
      <c r="V858" s="124"/>
      <c r="W858" s="122"/>
      <c r="X858" s="122"/>
      <c r="Y858" s="122"/>
      <c r="Z858" s="121"/>
      <c r="AA858" s="121"/>
      <c r="AB858" s="121"/>
      <c r="AC858" s="121"/>
      <c r="AD858" s="121"/>
      <c r="AE858" s="121"/>
      <c r="AF858" s="192"/>
      <c r="AG858" s="192"/>
      <c r="AH858" s="192"/>
      <c r="AI858" s="192"/>
      <c r="AJ858" s="192"/>
    </row>
    <row r="859" spans="1:36" s="194" customFormat="1" ht="15">
      <c r="A859" s="121"/>
      <c r="B859" s="236"/>
      <c r="C859" s="124"/>
      <c r="D859" s="124"/>
      <c r="E859" s="124"/>
      <c r="F859" s="124"/>
      <c r="G859" s="124"/>
      <c r="H859" s="123"/>
      <c r="I859" s="124"/>
      <c r="J859" s="124"/>
      <c r="K859" s="124"/>
      <c r="L859" s="124"/>
      <c r="M859" s="124"/>
      <c r="N859" s="124"/>
      <c r="O859" s="124"/>
      <c r="P859" s="123"/>
      <c r="Q859" s="124"/>
      <c r="R859" s="124"/>
      <c r="S859" s="124"/>
      <c r="T859" s="124"/>
      <c r="U859" s="124"/>
      <c r="V859" s="124"/>
      <c r="W859" s="122"/>
      <c r="X859" s="122"/>
      <c r="Y859" s="122"/>
      <c r="Z859" s="121"/>
      <c r="AA859" s="121"/>
      <c r="AB859" s="121"/>
      <c r="AC859" s="121"/>
      <c r="AD859" s="121"/>
      <c r="AE859" s="121"/>
      <c r="AF859" s="192"/>
      <c r="AG859" s="192"/>
      <c r="AH859" s="192"/>
      <c r="AI859" s="192"/>
      <c r="AJ859" s="192"/>
    </row>
    <row r="860" spans="1:36" s="194" customFormat="1" ht="15">
      <c r="A860" s="121"/>
      <c r="B860" s="236"/>
      <c r="C860" s="124"/>
      <c r="D860" s="124"/>
      <c r="E860" s="124"/>
      <c r="F860" s="124"/>
      <c r="G860" s="124"/>
      <c r="H860" s="123"/>
      <c r="I860" s="124"/>
      <c r="J860" s="124"/>
      <c r="K860" s="124"/>
      <c r="L860" s="124"/>
      <c r="M860" s="124"/>
      <c r="N860" s="124"/>
      <c r="O860" s="124"/>
      <c r="P860" s="123"/>
      <c r="Q860" s="124"/>
      <c r="R860" s="124"/>
      <c r="S860" s="124"/>
      <c r="T860" s="124"/>
      <c r="U860" s="124"/>
      <c r="V860" s="124"/>
      <c r="W860" s="122"/>
      <c r="X860" s="122"/>
      <c r="Y860" s="122"/>
      <c r="Z860" s="121"/>
      <c r="AA860" s="121"/>
      <c r="AB860" s="121"/>
      <c r="AC860" s="121"/>
      <c r="AD860" s="121"/>
      <c r="AE860" s="121"/>
      <c r="AF860" s="192"/>
      <c r="AG860" s="192"/>
      <c r="AH860" s="192"/>
      <c r="AI860" s="192"/>
      <c r="AJ860" s="192"/>
    </row>
    <row r="861" spans="1:36" s="194" customFormat="1" ht="15">
      <c r="A861" s="121"/>
      <c r="B861" s="236"/>
      <c r="C861" s="124"/>
      <c r="D861" s="124"/>
      <c r="E861" s="124"/>
      <c r="F861" s="124"/>
      <c r="G861" s="124"/>
      <c r="H861" s="123"/>
      <c r="I861" s="124"/>
      <c r="J861" s="124"/>
      <c r="K861" s="124"/>
      <c r="L861" s="124"/>
      <c r="M861" s="124"/>
      <c r="N861" s="124"/>
      <c r="O861" s="124"/>
      <c r="P861" s="123"/>
      <c r="Q861" s="124"/>
      <c r="R861" s="124"/>
      <c r="S861" s="124"/>
      <c r="T861" s="124"/>
      <c r="U861" s="124"/>
      <c r="V861" s="124"/>
      <c r="W861" s="122"/>
      <c r="X861" s="122"/>
      <c r="Y861" s="122"/>
      <c r="Z861" s="121"/>
      <c r="AA861" s="121"/>
      <c r="AB861" s="121"/>
      <c r="AC861" s="121"/>
      <c r="AD861" s="121"/>
      <c r="AE861" s="121"/>
      <c r="AF861" s="192"/>
      <c r="AG861" s="192"/>
      <c r="AH861" s="192"/>
      <c r="AI861" s="192"/>
      <c r="AJ861" s="192"/>
    </row>
    <row r="862" spans="1:36" s="194" customFormat="1" ht="15">
      <c r="A862" s="121"/>
      <c r="B862" s="236"/>
      <c r="C862" s="124"/>
      <c r="D862" s="124"/>
      <c r="E862" s="124"/>
      <c r="F862" s="124"/>
      <c r="G862" s="124"/>
      <c r="H862" s="123"/>
      <c r="I862" s="124"/>
      <c r="J862" s="124"/>
      <c r="K862" s="124"/>
      <c r="L862" s="124"/>
      <c r="M862" s="124"/>
      <c r="N862" s="124"/>
      <c r="O862" s="124"/>
      <c r="P862" s="123"/>
      <c r="Q862" s="124"/>
      <c r="R862" s="124"/>
      <c r="S862" s="124"/>
      <c r="T862" s="124"/>
      <c r="U862" s="124"/>
      <c r="V862" s="124"/>
      <c r="W862" s="122"/>
      <c r="X862" s="122"/>
      <c r="Y862" s="122"/>
      <c r="Z862" s="121"/>
      <c r="AA862" s="121"/>
      <c r="AB862" s="121"/>
      <c r="AC862" s="121"/>
      <c r="AD862" s="121"/>
      <c r="AE862" s="121"/>
      <c r="AF862" s="192"/>
      <c r="AG862" s="192"/>
      <c r="AH862" s="192"/>
      <c r="AI862" s="192"/>
      <c r="AJ862" s="192"/>
    </row>
    <row r="863" spans="1:36" s="194" customFormat="1" ht="15">
      <c r="A863" s="121"/>
      <c r="B863" s="236"/>
      <c r="C863" s="124"/>
      <c r="D863" s="124"/>
      <c r="E863" s="124"/>
      <c r="F863" s="124"/>
      <c r="G863" s="124"/>
      <c r="H863" s="123"/>
      <c r="I863" s="124"/>
      <c r="J863" s="124"/>
      <c r="K863" s="124"/>
      <c r="L863" s="124"/>
      <c r="M863" s="124"/>
      <c r="N863" s="124"/>
      <c r="O863" s="124"/>
      <c r="P863" s="123"/>
      <c r="Q863" s="124"/>
      <c r="R863" s="124"/>
      <c r="S863" s="124"/>
      <c r="T863" s="124"/>
      <c r="U863" s="124"/>
      <c r="V863" s="124"/>
      <c r="W863" s="122"/>
      <c r="X863" s="122"/>
      <c r="Y863" s="122"/>
      <c r="Z863" s="121"/>
      <c r="AA863" s="121"/>
      <c r="AB863" s="121"/>
      <c r="AC863" s="121"/>
      <c r="AD863" s="121"/>
      <c r="AE863" s="121"/>
      <c r="AF863" s="192"/>
      <c r="AG863" s="192"/>
      <c r="AH863" s="192"/>
      <c r="AI863" s="192"/>
      <c r="AJ863" s="192"/>
    </row>
    <row r="864" spans="1:36" s="194" customFormat="1" ht="15">
      <c r="A864" s="121"/>
      <c r="B864" s="236"/>
      <c r="C864" s="124"/>
      <c r="D864" s="124"/>
      <c r="E864" s="124"/>
      <c r="F864" s="124"/>
      <c r="G864" s="124"/>
      <c r="H864" s="123"/>
      <c r="I864" s="124"/>
      <c r="J864" s="124"/>
      <c r="K864" s="124"/>
      <c r="L864" s="124"/>
      <c r="M864" s="124"/>
      <c r="N864" s="124"/>
      <c r="O864" s="124"/>
      <c r="P864" s="123"/>
      <c r="Q864" s="124"/>
      <c r="R864" s="124"/>
      <c r="S864" s="124"/>
      <c r="T864" s="124"/>
      <c r="U864" s="124"/>
      <c r="V864" s="124"/>
      <c r="W864" s="122"/>
      <c r="X864" s="122"/>
      <c r="Y864" s="122"/>
      <c r="Z864" s="121"/>
      <c r="AA864" s="121"/>
      <c r="AB864" s="121"/>
      <c r="AC864" s="121"/>
      <c r="AD864" s="121"/>
      <c r="AE864" s="121"/>
      <c r="AF864" s="192"/>
      <c r="AG864" s="192"/>
      <c r="AH864" s="192"/>
      <c r="AI864" s="192"/>
      <c r="AJ864" s="192"/>
    </row>
    <row r="865" spans="1:36" s="194" customFormat="1" ht="15">
      <c r="A865" s="121"/>
      <c r="B865" s="236"/>
      <c r="C865" s="124"/>
      <c r="D865" s="124"/>
      <c r="E865" s="124"/>
      <c r="F865" s="124"/>
      <c r="G865" s="124"/>
      <c r="H865" s="123"/>
      <c r="I865" s="124"/>
      <c r="J865" s="124"/>
      <c r="K865" s="124"/>
      <c r="L865" s="124"/>
      <c r="M865" s="124"/>
      <c r="N865" s="124"/>
      <c r="O865" s="124"/>
      <c r="P865" s="123"/>
      <c r="Q865" s="124"/>
      <c r="R865" s="124"/>
      <c r="S865" s="124"/>
      <c r="T865" s="124"/>
      <c r="U865" s="124"/>
      <c r="V865" s="124"/>
      <c r="W865" s="122"/>
      <c r="X865" s="122"/>
      <c r="Y865" s="122"/>
      <c r="Z865" s="121"/>
      <c r="AA865" s="121"/>
      <c r="AB865" s="121"/>
      <c r="AC865" s="121"/>
      <c r="AD865" s="121"/>
      <c r="AE865" s="121"/>
      <c r="AF865" s="192"/>
      <c r="AG865" s="192"/>
      <c r="AH865" s="192"/>
      <c r="AI865" s="192"/>
      <c r="AJ865" s="192"/>
    </row>
    <row r="866" spans="1:36" s="194" customFormat="1" ht="15">
      <c r="A866" s="121"/>
      <c r="B866" s="236"/>
      <c r="C866" s="124"/>
      <c r="D866" s="124"/>
      <c r="E866" s="124"/>
      <c r="F866" s="124"/>
      <c r="G866" s="124"/>
      <c r="H866" s="123"/>
      <c r="I866" s="124"/>
      <c r="J866" s="124"/>
      <c r="K866" s="124"/>
      <c r="L866" s="124"/>
      <c r="M866" s="124"/>
      <c r="N866" s="124"/>
      <c r="O866" s="124"/>
      <c r="P866" s="123"/>
      <c r="Q866" s="124"/>
      <c r="R866" s="124"/>
      <c r="S866" s="124"/>
      <c r="T866" s="124"/>
      <c r="U866" s="124"/>
      <c r="V866" s="124"/>
      <c r="W866" s="122"/>
      <c r="X866" s="122"/>
      <c r="Y866" s="122"/>
      <c r="Z866" s="121"/>
      <c r="AA866" s="121"/>
      <c r="AB866" s="121"/>
      <c r="AC866" s="121"/>
      <c r="AD866" s="121"/>
      <c r="AE866" s="121"/>
      <c r="AF866" s="192"/>
      <c r="AG866" s="192"/>
      <c r="AH866" s="192"/>
      <c r="AI866" s="192"/>
      <c r="AJ866" s="192"/>
    </row>
    <row r="867" spans="1:36" s="194" customFormat="1" ht="15">
      <c r="A867" s="121"/>
      <c r="B867" s="236"/>
      <c r="C867" s="124"/>
      <c r="D867" s="124"/>
      <c r="E867" s="124"/>
      <c r="F867" s="124"/>
      <c r="G867" s="124"/>
      <c r="H867" s="123"/>
      <c r="I867" s="124"/>
      <c r="J867" s="124"/>
      <c r="K867" s="124"/>
      <c r="L867" s="124"/>
      <c r="M867" s="124"/>
      <c r="N867" s="124"/>
      <c r="O867" s="124"/>
      <c r="P867" s="123"/>
      <c r="Q867" s="124"/>
      <c r="R867" s="124"/>
      <c r="S867" s="124"/>
      <c r="T867" s="124"/>
      <c r="U867" s="124"/>
      <c r="V867" s="124"/>
      <c r="W867" s="122"/>
      <c r="X867" s="122"/>
      <c r="Y867" s="122"/>
      <c r="Z867" s="121"/>
      <c r="AA867" s="121"/>
      <c r="AB867" s="121"/>
      <c r="AC867" s="121"/>
      <c r="AD867" s="121"/>
      <c r="AE867" s="121"/>
      <c r="AF867" s="192"/>
      <c r="AG867" s="192"/>
      <c r="AH867" s="192"/>
      <c r="AI867" s="192"/>
      <c r="AJ867" s="192"/>
    </row>
    <row r="868" spans="1:36" s="194" customFormat="1" ht="15">
      <c r="A868" s="121"/>
      <c r="B868" s="236"/>
      <c r="C868" s="124"/>
      <c r="D868" s="124"/>
      <c r="E868" s="124"/>
      <c r="F868" s="124"/>
      <c r="G868" s="124"/>
      <c r="H868" s="123"/>
      <c r="I868" s="124"/>
      <c r="J868" s="124"/>
      <c r="K868" s="124"/>
      <c r="L868" s="124"/>
      <c r="M868" s="124"/>
      <c r="N868" s="124"/>
      <c r="O868" s="124"/>
      <c r="P868" s="123"/>
      <c r="Q868" s="124"/>
      <c r="R868" s="124"/>
      <c r="S868" s="124"/>
      <c r="T868" s="124"/>
      <c r="U868" s="124"/>
      <c r="V868" s="124"/>
      <c r="W868" s="122"/>
      <c r="X868" s="122"/>
      <c r="Y868" s="122"/>
      <c r="Z868" s="121"/>
      <c r="AA868" s="121"/>
      <c r="AB868" s="121"/>
      <c r="AC868" s="121"/>
      <c r="AD868" s="121"/>
      <c r="AE868" s="121"/>
      <c r="AF868" s="192"/>
      <c r="AG868" s="192"/>
      <c r="AH868" s="192"/>
      <c r="AI868" s="192"/>
      <c r="AJ868" s="192"/>
    </row>
    <row r="869" spans="1:36" s="194" customFormat="1" ht="15">
      <c r="A869" s="121"/>
      <c r="B869" s="236"/>
      <c r="C869" s="124"/>
      <c r="D869" s="124"/>
      <c r="E869" s="124"/>
      <c r="F869" s="124"/>
      <c r="G869" s="124"/>
      <c r="H869" s="123"/>
      <c r="I869" s="124"/>
      <c r="J869" s="124"/>
      <c r="K869" s="124"/>
      <c r="L869" s="124"/>
      <c r="M869" s="124"/>
      <c r="N869" s="124"/>
      <c r="O869" s="124"/>
      <c r="P869" s="123"/>
      <c r="Q869" s="124"/>
      <c r="R869" s="124"/>
      <c r="S869" s="124"/>
      <c r="T869" s="124"/>
      <c r="U869" s="124"/>
      <c r="V869" s="124"/>
      <c r="W869" s="122"/>
      <c r="X869" s="122"/>
      <c r="Y869" s="122"/>
      <c r="Z869" s="121"/>
      <c r="AA869" s="121"/>
      <c r="AB869" s="121"/>
      <c r="AC869" s="121"/>
      <c r="AD869" s="121"/>
      <c r="AE869" s="121"/>
      <c r="AF869" s="192"/>
      <c r="AG869" s="192"/>
      <c r="AH869" s="192"/>
      <c r="AI869" s="192"/>
      <c r="AJ869" s="192"/>
    </row>
    <row r="870" spans="1:36" s="194" customFormat="1" ht="15">
      <c r="A870" s="121"/>
      <c r="B870" s="236"/>
      <c r="C870" s="124"/>
      <c r="D870" s="124"/>
      <c r="E870" s="124"/>
      <c r="F870" s="124"/>
      <c r="G870" s="124"/>
      <c r="H870" s="123"/>
      <c r="I870" s="124"/>
      <c r="J870" s="124"/>
      <c r="K870" s="124"/>
      <c r="L870" s="124"/>
      <c r="M870" s="124"/>
      <c r="N870" s="124"/>
      <c r="O870" s="124"/>
      <c r="P870" s="123"/>
      <c r="Q870" s="124"/>
      <c r="R870" s="124"/>
      <c r="S870" s="124"/>
      <c r="T870" s="124"/>
      <c r="U870" s="124"/>
      <c r="V870" s="124"/>
      <c r="W870" s="122"/>
      <c r="X870" s="122"/>
      <c r="Y870" s="122"/>
      <c r="Z870" s="121"/>
      <c r="AA870" s="121"/>
      <c r="AB870" s="121"/>
      <c r="AC870" s="121"/>
      <c r="AD870" s="121"/>
      <c r="AE870" s="121"/>
      <c r="AF870" s="192"/>
      <c r="AG870" s="192"/>
      <c r="AH870" s="192"/>
      <c r="AI870" s="192"/>
      <c r="AJ870" s="192"/>
    </row>
    <row r="871" spans="1:36" s="194" customFormat="1" ht="15">
      <c r="A871" s="121"/>
      <c r="B871" s="236"/>
      <c r="C871" s="124"/>
      <c r="D871" s="124"/>
      <c r="E871" s="124"/>
      <c r="F871" s="124"/>
      <c r="G871" s="124"/>
      <c r="H871" s="123"/>
      <c r="I871" s="124"/>
      <c r="J871" s="124"/>
      <c r="K871" s="124"/>
      <c r="L871" s="124"/>
      <c r="M871" s="124"/>
      <c r="N871" s="124"/>
      <c r="O871" s="124"/>
      <c r="P871" s="123"/>
      <c r="Q871" s="124"/>
      <c r="R871" s="124"/>
      <c r="S871" s="124"/>
      <c r="T871" s="124"/>
      <c r="U871" s="124"/>
      <c r="V871" s="124"/>
      <c r="W871" s="122"/>
      <c r="X871" s="122"/>
      <c r="Y871" s="122"/>
      <c r="Z871" s="121"/>
      <c r="AA871" s="121"/>
      <c r="AB871" s="121"/>
      <c r="AC871" s="121"/>
      <c r="AD871" s="121"/>
      <c r="AE871" s="121"/>
      <c r="AF871" s="192"/>
      <c r="AG871" s="192"/>
      <c r="AH871" s="192"/>
      <c r="AI871" s="192"/>
      <c r="AJ871" s="192"/>
    </row>
    <row r="872" spans="1:36" s="194" customFormat="1" ht="15">
      <c r="A872" s="121"/>
      <c r="B872" s="236"/>
      <c r="C872" s="124"/>
      <c r="D872" s="124"/>
      <c r="E872" s="124"/>
      <c r="F872" s="124"/>
      <c r="G872" s="124"/>
      <c r="H872" s="123"/>
      <c r="I872" s="124"/>
      <c r="J872" s="124"/>
      <c r="K872" s="124"/>
      <c r="L872" s="124"/>
      <c r="M872" s="124"/>
      <c r="N872" s="124"/>
      <c r="O872" s="124"/>
      <c r="P872" s="123"/>
      <c r="Q872" s="124"/>
      <c r="R872" s="124"/>
      <c r="S872" s="124"/>
      <c r="T872" s="124"/>
      <c r="U872" s="124"/>
      <c r="V872" s="124"/>
      <c r="W872" s="122"/>
      <c r="X872" s="122"/>
      <c r="Y872" s="122"/>
      <c r="Z872" s="121"/>
      <c r="AA872" s="121"/>
      <c r="AB872" s="121"/>
      <c r="AC872" s="121"/>
      <c r="AD872" s="121"/>
      <c r="AE872" s="121"/>
      <c r="AF872" s="192"/>
      <c r="AG872" s="192"/>
      <c r="AH872" s="192"/>
      <c r="AI872" s="192"/>
      <c r="AJ872" s="192"/>
    </row>
    <row r="873" spans="1:36" s="194" customFormat="1" ht="15">
      <c r="A873" s="121"/>
      <c r="B873" s="236"/>
      <c r="C873" s="124"/>
      <c r="D873" s="124"/>
      <c r="E873" s="124"/>
      <c r="F873" s="124"/>
      <c r="G873" s="124"/>
      <c r="H873" s="123"/>
      <c r="I873" s="124"/>
      <c r="J873" s="124"/>
      <c r="K873" s="124"/>
      <c r="L873" s="124"/>
      <c r="M873" s="124"/>
      <c r="N873" s="124"/>
      <c r="O873" s="124"/>
      <c r="P873" s="123"/>
      <c r="Q873" s="124"/>
      <c r="R873" s="124"/>
      <c r="S873" s="124"/>
      <c r="T873" s="124"/>
      <c r="U873" s="124"/>
      <c r="V873" s="124"/>
      <c r="W873" s="122"/>
      <c r="X873" s="122"/>
      <c r="Y873" s="122"/>
      <c r="Z873" s="121"/>
      <c r="AA873" s="121"/>
      <c r="AB873" s="121"/>
      <c r="AC873" s="121"/>
      <c r="AD873" s="121"/>
      <c r="AE873" s="121"/>
      <c r="AF873" s="192"/>
      <c r="AG873" s="192"/>
      <c r="AH873" s="192"/>
      <c r="AI873" s="192"/>
      <c r="AJ873" s="192"/>
    </row>
    <row r="874" spans="1:36" s="194" customFormat="1" ht="15">
      <c r="A874" s="121"/>
      <c r="B874" s="236"/>
      <c r="C874" s="124"/>
      <c r="D874" s="124"/>
      <c r="E874" s="124"/>
      <c r="F874" s="124"/>
      <c r="G874" s="124"/>
      <c r="H874" s="123"/>
      <c r="I874" s="124"/>
      <c r="J874" s="124"/>
      <c r="K874" s="124"/>
      <c r="L874" s="124"/>
      <c r="M874" s="124"/>
      <c r="N874" s="124"/>
      <c r="O874" s="124"/>
      <c r="P874" s="123"/>
      <c r="Q874" s="124"/>
      <c r="R874" s="124"/>
      <c r="S874" s="124"/>
      <c r="T874" s="124"/>
      <c r="U874" s="124"/>
      <c r="V874" s="124"/>
      <c r="W874" s="122"/>
      <c r="X874" s="122"/>
      <c r="Y874" s="122"/>
      <c r="Z874" s="121"/>
      <c r="AA874" s="121"/>
      <c r="AB874" s="121"/>
      <c r="AC874" s="121"/>
      <c r="AD874" s="121"/>
      <c r="AE874" s="121"/>
      <c r="AF874" s="192"/>
      <c r="AG874" s="192"/>
      <c r="AH874" s="192"/>
      <c r="AI874" s="192"/>
      <c r="AJ874" s="192"/>
    </row>
    <row r="875" spans="1:36" s="194" customFormat="1" ht="15">
      <c r="A875" s="121"/>
      <c r="B875" s="236"/>
      <c r="C875" s="124"/>
      <c r="D875" s="124"/>
      <c r="E875" s="124"/>
      <c r="F875" s="124"/>
      <c r="G875" s="124"/>
      <c r="H875" s="123"/>
      <c r="I875" s="124"/>
      <c r="J875" s="124"/>
      <c r="K875" s="124"/>
      <c r="L875" s="124"/>
      <c r="M875" s="124"/>
      <c r="N875" s="124"/>
      <c r="O875" s="124"/>
      <c r="P875" s="123"/>
      <c r="Q875" s="124"/>
      <c r="R875" s="124"/>
      <c r="S875" s="124"/>
      <c r="T875" s="124"/>
      <c r="U875" s="124"/>
      <c r="V875" s="124"/>
      <c r="W875" s="122"/>
      <c r="X875" s="122"/>
      <c r="Y875" s="122"/>
      <c r="Z875" s="121"/>
      <c r="AA875" s="121"/>
      <c r="AB875" s="121"/>
      <c r="AC875" s="121"/>
      <c r="AD875" s="121"/>
      <c r="AE875" s="121"/>
      <c r="AF875" s="192"/>
      <c r="AG875" s="192"/>
      <c r="AH875" s="192"/>
      <c r="AI875" s="192"/>
      <c r="AJ875" s="192"/>
    </row>
    <row r="876" spans="1:36" s="194" customFormat="1" ht="15">
      <c r="A876" s="121"/>
      <c r="B876" s="236"/>
      <c r="C876" s="124"/>
      <c r="D876" s="124"/>
      <c r="E876" s="124"/>
      <c r="F876" s="124"/>
      <c r="G876" s="124"/>
      <c r="H876" s="123"/>
      <c r="I876" s="124"/>
      <c r="J876" s="124"/>
      <c r="K876" s="124"/>
      <c r="L876" s="124"/>
      <c r="M876" s="124"/>
      <c r="N876" s="124"/>
      <c r="O876" s="124"/>
      <c r="P876" s="123"/>
      <c r="Q876" s="124"/>
      <c r="R876" s="124"/>
      <c r="S876" s="124"/>
      <c r="T876" s="124"/>
      <c r="U876" s="124"/>
      <c r="V876" s="124"/>
      <c r="W876" s="122"/>
      <c r="X876" s="122"/>
      <c r="Y876" s="122"/>
      <c r="Z876" s="121"/>
      <c r="AA876" s="121"/>
      <c r="AB876" s="121"/>
      <c r="AC876" s="121"/>
      <c r="AD876" s="121"/>
      <c r="AE876" s="121"/>
      <c r="AF876" s="192"/>
      <c r="AG876" s="192"/>
      <c r="AH876" s="192"/>
      <c r="AI876" s="192"/>
      <c r="AJ876" s="192"/>
    </row>
    <row r="877" spans="1:36" s="194" customFormat="1" ht="15">
      <c r="A877" s="121"/>
      <c r="B877" s="236"/>
      <c r="C877" s="124"/>
      <c r="D877" s="124"/>
      <c r="E877" s="124"/>
      <c r="F877" s="124"/>
      <c r="G877" s="124"/>
      <c r="H877" s="123"/>
      <c r="I877" s="124"/>
      <c r="J877" s="124"/>
      <c r="K877" s="124"/>
      <c r="L877" s="124"/>
      <c r="M877" s="124"/>
      <c r="N877" s="124"/>
      <c r="O877" s="124"/>
      <c r="P877" s="123"/>
      <c r="Q877" s="124"/>
      <c r="R877" s="124"/>
      <c r="S877" s="124"/>
      <c r="T877" s="124"/>
      <c r="U877" s="124"/>
      <c r="V877" s="124"/>
      <c r="W877" s="122"/>
      <c r="X877" s="122"/>
      <c r="Y877" s="122"/>
      <c r="Z877" s="121"/>
      <c r="AA877" s="121"/>
      <c r="AB877" s="121"/>
      <c r="AC877" s="121"/>
      <c r="AD877" s="121"/>
      <c r="AE877" s="121"/>
      <c r="AF877" s="192"/>
      <c r="AG877" s="192"/>
      <c r="AH877" s="192"/>
      <c r="AI877" s="192"/>
      <c r="AJ877" s="192"/>
    </row>
    <row r="878" spans="1:36" s="194" customFormat="1" ht="15">
      <c r="A878" s="121"/>
      <c r="B878" s="236"/>
      <c r="C878" s="124"/>
      <c r="D878" s="124"/>
      <c r="E878" s="124"/>
      <c r="F878" s="124"/>
      <c r="G878" s="124"/>
      <c r="H878" s="123"/>
      <c r="I878" s="124"/>
      <c r="J878" s="124"/>
      <c r="K878" s="124"/>
      <c r="L878" s="124"/>
      <c r="M878" s="124"/>
      <c r="N878" s="124"/>
      <c r="O878" s="124"/>
      <c r="P878" s="123"/>
      <c r="Q878" s="124"/>
      <c r="R878" s="124"/>
      <c r="S878" s="124"/>
      <c r="T878" s="124"/>
      <c r="U878" s="124"/>
      <c r="V878" s="124"/>
      <c r="W878" s="122"/>
      <c r="X878" s="122"/>
      <c r="Y878" s="122"/>
      <c r="Z878" s="121"/>
      <c r="AA878" s="121"/>
      <c r="AB878" s="121"/>
      <c r="AC878" s="121"/>
      <c r="AD878" s="121"/>
      <c r="AE878" s="121"/>
      <c r="AF878" s="192"/>
      <c r="AG878" s="192"/>
      <c r="AH878" s="192"/>
      <c r="AI878" s="192"/>
      <c r="AJ878" s="192"/>
    </row>
    <row r="879" spans="1:36" s="194" customFormat="1" ht="15">
      <c r="A879" s="121"/>
      <c r="B879" s="236"/>
      <c r="C879" s="124"/>
      <c r="D879" s="124"/>
      <c r="E879" s="124"/>
      <c r="F879" s="124"/>
      <c r="G879" s="124"/>
      <c r="H879" s="123"/>
      <c r="I879" s="124"/>
      <c r="J879" s="124"/>
      <c r="K879" s="124"/>
      <c r="L879" s="124"/>
      <c r="M879" s="124"/>
      <c r="N879" s="124"/>
      <c r="O879" s="124"/>
      <c r="P879" s="123"/>
      <c r="Q879" s="124"/>
      <c r="R879" s="124"/>
      <c r="S879" s="124"/>
      <c r="T879" s="124"/>
      <c r="U879" s="124"/>
      <c r="V879" s="124"/>
      <c r="W879" s="122"/>
      <c r="X879" s="122"/>
      <c r="Y879" s="122"/>
      <c r="Z879" s="121"/>
      <c r="AA879" s="121"/>
      <c r="AB879" s="121"/>
      <c r="AC879" s="121"/>
      <c r="AD879" s="121"/>
      <c r="AE879" s="121"/>
      <c r="AF879" s="192"/>
      <c r="AG879" s="192"/>
      <c r="AH879" s="192"/>
      <c r="AI879" s="192"/>
      <c r="AJ879" s="192"/>
    </row>
    <row r="880" spans="1:36" s="194" customFormat="1" ht="15">
      <c r="A880" s="121"/>
      <c r="B880" s="236"/>
      <c r="C880" s="124"/>
      <c r="D880" s="124"/>
      <c r="E880" s="124"/>
      <c r="F880" s="124"/>
      <c r="G880" s="124"/>
      <c r="H880" s="123"/>
      <c r="I880" s="124"/>
      <c r="J880" s="124"/>
      <c r="K880" s="124"/>
      <c r="L880" s="124"/>
      <c r="M880" s="124"/>
      <c r="N880" s="124"/>
      <c r="O880" s="124"/>
      <c r="P880" s="123"/>
      <c r="Q880" s="124"/>
      <c r="R880" s="124"/>
      <c r="S880" s="124"/>
      <c r="T880" s="124"/>
      <c r="U880" s="124"/>
      <c r="V880" s="124"/>
      <c r="W880" s="122"/>
      <c r="X880" s="122"/>
      <c r="Y880" s="122"/>
      <c r="Z880" s="121"/>
      <c r="AA880" s="121"/>
      <c r="AB880" s="121"/>
      <c r="AC880" s="121"/>
      <c r="AD880" s="121"/>
      <c r="AE880" s="121"/>
      <c r="AF880" s="192"/>
      <c r="AG880" s="192"/>
      <c r="AH880" s="192"/>
      <c r="AI880" s="192"/>
      <c r="AJ880" s="192"/>
    </row>
    <row r="881" spans="1:36" s="194" customFormat="1" ht="15">
      <c r="A881" s="121"/>
      <c r="B881" s="236"/>
      <c r="C881" s="124"/>
      <c r="D881" s="124"/>
      <c r="E881" s="124"/>
      <c r="F881" s="124"/>
      <c r="G881" s="124"/>
      <c r="H881" s="123"/>
      <c r="I881" s="124"/>
      <c r="J881" s="124"/>
      <c r="K881" s="124"/>
      <c r="L881" s="124"/>
      <c r="M881" s="124"/>
      <c r="N881" s="124"/>
      <c r="O881" s="124"/>
      <c r="P881" s="123"/>
      <c r="Q881" s="124"/>
      <c r="R881" s="124"/>
      <c r="S881" s="124"/>
      <c r="T881" s="124"/>
      <c r="U881" s="124"/>
      <c r="V881" s="124"/>
      <c r="W881" s="122"/>
      <c r="X881" s="122"/>
      <c r="Y881" s="122"/>
      <c r="Z881" s="121"/>
      <c r="AA881" s="121"/>
      <c r="AB881" s="121"/>
      <c r="AC881" s="121"/>
      <c r="AD881" s="121"/>
      <c r="AE881" s="121"/>
      <c r="AF881" s="192"/>
      <c r="AG881" s="192"/>
      <c r="AH881" s="192"/>
      <c r="AI881" s="192"/>
      <c r="AJ881" s="192"/>
    </row>
    <row r="882" spans="1:36" s="194" customFormat="1" ht="15">
      <c r="A882" s="121"/>
      <c r="B882" s="236"/>
      <c r="C882" s="124"/>
      <c r="D882" s="124"/>
      <c r="E882" s="124"/>
      <c r="F882" s="124"/>
      <c r="G882" s="124"/>
      <c r="H882" s="123"/>
      <c r="I882" s="124"/>
      <c r="J882" s="124"/>
      <c r="K882" s="124"/>
      <c r="L882" s="124"/>
      <c r="M882" s="124"/>
      <c r="N882" s="124"/>
      <c r="O882" s="124"/>
      <c r="P882" s="123"/>
      <c r="Q882" s="124"/>
      <c r="R882" s="124"/>
      <c r="S882" s="124"/>
      <c r="T882" s="124"/>
      <c r="U882" s="124"/>
      <c r="V882" s="124"/>
      <c r="W882" s="122"/>
      <c r="X882" s="122"/>
      <c r="Y882" s="122"/>
      <c r="Z882" s="121"/>
      <c r="AA882" s="121"/>
      <c r="AB882" s="121"/>
      <c r="AC882" s="121"/>
      <c r="AD882" s="121"/>
      <c r="AE882" s="121"/>
      <c r="AF882" s="192"/>
      <c r="AG882" s="192"/>
      <c r="AH882" s="192"/>
      <c r="AI882" s="192"/>
      <c r="AJ882" s="192"/>
    </row>
    <row r="883" spans="1:36" s="194" customFormat="1" ht="15">
      <c r="A883" s="121"/>
      <c r="B883" s="236"/>
      <c r="C883" s="124"/>
      <c r="D883" s="124"/>
      <c r="E883" s="124"/>
      <c r="F883" s="124"/>
      <c r="G883" s="124"/>
      <c r="H883" s="123"/>
      <c r="I883" s="124"/>
      <c r="J883" s="124"/>
      <c r="K883" s="124"/>
      <c r="L883" s="124"/>
      <c r="M883" s="124"/>
      <c r="N883" s="124"/>
      <c r="O883" s="124"/>
      <c r="P883" s="123"/>
      <c r="Q883" s="124"/>
      <c r="R883" s="124"/>
      <c r="S883" s="124"/>
      <c r="T883" s="124"/>
      <c r="U883" s="124"/>
      <c r="V883" s="124"/>
      <c r="W883" s="122"/>
      <c r="X883" s="122"/>
      <c r="Y883" s="122"/>
      <c r="Z883" s="121"/>
      <c r="AA883" s="121"/>
      <c r="AB883" s="121"/>
      <c r="AC883" s="121"/>
      <c r="AD883" s="121"/>
      <c r="AE883" s="121"/>
      <c r="AF883" s="192"/>
      <c r="AG883" s="192"/>
      <c r="AH883" s="192"/>
      <c r="AI883" s="192"/>
      <c r="AJ883" s="192"/>
    </row>
    <row r="884" spans="1:36" s="194" customFormat="1" ht="15">
      <c r="A884" s="121"/>
      <c r="B884" s="236"/>
      <c r="C884" s="124"/>
      <c r="D884" s="124"/>
      <c r="E884" s="124"/>
      <c r="F884" s="124"/>
      <c r="G884" s="124"/>
      <c r="H884" s="123"/>
      <c r="I884" s="124"/>
      <c r="J884" s="124"/>
      <c r="K884" s="124"/>
      <c r="L884" s="124"/>
      <c r="M884" s="124"/>
      <c r="N884" s="124"/>
      <c r="O884" s="124"/>
      <c r="P884" s="123"/>
      <c r="Q884" s="124"/>
      <c r="R884" s="124"/>
      <c r="S884" s="124"/>
      <c r="T884" s="124"/>
      <c r="U884" s="124"/>
      <c r="V884" s="124"/>
      <c r="W884" s="122"/>
      <c r="X884" s="122"/>
      <c r="Y884" s="122"/>
      <c r="Z884" s="121"/>
      <c r="AA884" s="121"/>
      <c r="AB884" s="121"/>
      <c r="AC884" s="121"/>
      <c r="AD884" s="121"/>
      <c r="AE884" s="121"/>
      <c r="AF884" s="192"/>
      <c r="AG884" s="192"/>
      <c r="AH884" s="192"/>
      <c r="AI884" s="192"/>
      <c r="AJ884" s="192"/>
    </row>
    <row r="885" spans="1:36" s="194" customFormat="1" ht="15">
      <c r="A885" s="121"/>
      <c r="B885" s="236"/>
      <c r="C885" s="124"/>
      <c r="D885" s="124"/>
      <c r="E885" s="124"/>
      <c r="F885" s="124"/>
      <c r="G885" s="124"/>
      <c r="H885" s="123"/>
      <c r="I885" s="124"/>
      <c r="J885" s="124"/>
      <c r="K885" s="124"/>
      <c r="L885" s="124"/>
      <c r="M885" s="124"/>
      <c r="N885" s="124"/>
      <c r="O885" s="124"/>
      <c r="P885" s="123"/>
      <c r="Q885" s="124"/>
      <c r="R885" s="124"/>
      <c r="S885" s="124"/>
      <c r="T885" s="124"/>
      <c r="U885" s="124"/>
      <c r="V885" s="124"/>
      <c r="W885" s="122"/>
      <c r="X885" s="122"/>
      <c r="Y885" s="122"/>
      <c r="Z885" s="121"/>
      <c r="AA885" s="121"/>
      <c r="AB885" s="121"/>
      <c r="AC885" s="121"/>
      <c r="AD885" s="121"/>
      <c r="AE885" s="121"/>
      <c r="AF885" s="192"/>
      <c r="AG885" s="192"/>
      <c r="AH885" s="192"/>
      <c r="AI885" s="192"/>
      <c r="AJ885" s="192"/>
    </row>
    <row r="886" spans="1:36" s="194" customFormat="1" ht="15">
      <c r="A886" s="121"/>
      <c r="B886" s="236"/>
      <c r="C886" s="124"/>
      <c r="D886" s="124"/>
      <c r="E886" s="124"/>
      <c r="F886" s="124"/>
      <c r="G886" s="124"/>
      <c r="H886" s="123"/>
      <c r="I886" s="124"/>
      <c r="J886" s="124"/>
      <c r="K886" s="124"/>
      <c r="L886" s="124"/>
      <c r="M886" s="124"/>
      <c r="N886" s="124"/>
      <c r="O886" s="124"/>
      <c r="P886" s="123"/>
      <c r="Q886" s="124"/>
      <c r="R886" s="124"/>
      <c r="S886" s="124"/>
      <c r="T886" s="124"/>
      <c r="U886" s="124"/>
      <c r="V886" s="124"/>
      <c r="W886" s="122"/>
      <c r="X886" s="122"/>
      <c r="Y886" s="122"/>
      <c r="Z886" s="121"/>
      <c r="AA886" s="121"/>
      <c r="AB886" s="121"/>
      <c r="AC886" s="121"/>
      <c r="AD886" s="121"/>
      <c r="AE886" s="121"/>
      <c r="AF886" s="192"/>
      <c r="AG886" s="192"/>
      <c r="AH886" s="192"/>
      <c r="AI886" s="192"/>
      <c r="AJ886" s="192"/>
    </row>
    <row r="887" spans="1:36" s="194" customFormat="1" ht="15">
      <c r="A887" s="121"/>
      <c r="B887" s="236"/>
      <c r="C887" s="124"/>
      <c r="D887" s="124"/>
      <c r="E887" s="124"/>
      <c r="F887" s="124"/>
      <c r="G887" s="124"/>
      <c r="H887" s="123"/>
      <c r="I887" s="124"/>
      <c r="J887" s="124"/>
      <c r="K887" s="124"/>
      <c r="L887" s="124"/>
      <c r="M887" s="124"/>
      <c r="N887" s="124"/>
      <c r="O887" s="124"/>
      <c r="P887" s="123"/>
      <c r="Q887" s="124"/>
      <c r="R887" s="124"/>
      <c r="S887" s="124"/>
      <c r="T887" s="124"/>
      <c r="U887" s="124"/>
      <c r="V887" s="124"/>
      <c r="W887" s="122"/>
      <c r="X887" s="122"/>
      <c r="Y887" s="122"/>
      <c r="Z887" s="121"/>
      <c r="AA887" s="121"/>
      <c r="AB887" s="121"/>
      <c r="AC887" s="121"/>
      <c r="AD887" s="121"/>
      <c r="AE887" s="121"/>
      <c r="AF887" s="192"/>
      <c r="AG887" s="192"/>
      <c r="AH887" s="192"/>
      <c r="AI887" s="192"/>
      <c r="AJ887" s="192"/>
    </row>
    <row r="888" spans="1:36" s="194" customFormat="1" ht="15">
      <c r="A888" s="121"/>
      <c r="B888" s="236"/>
      <c r="C888" s="124"/>
      <c r="D888" s="124"/>
      <c r="E888" s="124"/>
      <c r="F888" s="124"/>
      <c r="G888" s="124"/>
      <c r="H888" s="123"/>
      <c r="I888" s="124"/>
      <c r="J888" s="124"/>
      <c r="K888" s="124"/>
      <c r="L888" s="124"/>
      <c r="M888" s="124"/>
      <c r="N888" s="124"/>
      <c r="O888" s="124"/>
      <c r="P888" s="123"/>
      <c r="Q888" s="124"/>
      <c r="R888" s="124"/>
      <c r="S888" s="124"/>
      <c r="T888" s="124"/>
      <c r="U888" s="124"/>
      <c r="V888" s="124"/>
      <c r="W888" s="122"/>
      <c r="X888" s="122"/>
      <c r="Y888" s="122"/>
      <c r="Z888" s="121"/>
      <c r="AA888" s="121"/>
      <c r="AB888" s="121"/>
      <c r="AC888" s="121"/>
      <c r="AD888" s="121"/>
      <c r="AE888" s="121"/>
      <c r="AF888" s="192"/>
      <c r="AG888" s="192"/>
      <c r="AH888" s="192"/>
      <c r="AI888" s="192"/>
      <c r="AJ888" s="192"/>
    </row>
    <row r="889" spans="1:36" s="194" customFormat="1" ht="15">
      <c r="A889" s="121"/>
      <c r="B889" s="236"/>
      <c r="C889" s="124"/>
      <c r="D889" s="124"/>
      <c r="E889" s="124"/>
      <c r="F889" s="124"/>
      <c r="G889" s="124"/>
      <c r="H889" s="123"/>
      <c r="I889" s="124"/>
      <c r="J889" s="124"/>
      <c r="K889" s="124"/>
      <c r="L889" s="124"/>
      <c r="M889" s="124"/>
      <c r="N889" s="124"/>
      <c r="O889" s="124"/>
      <c r="P889" s="123"/>
      <c r="Q889" s="124"/>
      <c r="R889" s="124"/>
      <c r="S889" s="124"/>
      <c r="T889" s="124"/>
      <c r="U889" s="124"/>
      <c r="V889" s="124"/>
      <c r="W889" s="122"/>
      <c r="X889" s="122"/>
      <c r="Y889" s="122"/>
      <c r="Z889" s="121"/>
      <c r="AA889" s="121"/>
      <c r="AB889" s="121"/>
      <c r="AC889" s="121"/>
      <c r="AD889" s="121"/>
      <c r="AE889" s="121"/>
      <c r="AF889" s="192"/>
      <c r="AG889" s="192"/>
      <c r="AH889" s="192"/>
      <c r="AI889" s="192"/>
      <c r="AJ889" s="192"/>
    </row>
    <row r="890" spans="1:36" s="194" customFormat="1" ht="15">
      <c r="A890" s="121"/>
      <c r="B890" s="236"/>
      <c r="C890" s="124"/>
      <c r="D890" s="124"/>
      <c r="E890" s="124"/>
      <c r="F890" s="124"/>
      <c r="G890" s="124"/>
      <c r="H890" s="123"/>
      <c r="I890" s="124"/>
      <c r="J890" s="124"/>
      <c r="K890" s="124"/>
      <c r="L890" s="124"/>
      <c r="M890" s="124"/>
      <c r="N890" s="124"/>
      <c r="O890" s="124"/>
      <c r="P890" s="123"/>
      <c r="Q890" s="124"/>
      <c r="R890" s="124"/>
      <c r="S890" s="124"/>
      <c r="T890" s="124"/>
      <c r="U890" s="124"/>
      <c r="V890" s="124"/>
      <c r="W890" s="122"/>
      <c r="X890" s="122"/>
      <c r="Y890" s="122"/>
      <c r="Z890" s="121"/>
      <c r="AA890" s="121"/>
      <c r="AB890" s="121"/>
      <c r="AC890" s="121"/>
      <c r="AD890" s="121"/>
      <c r="AE890" s="121"/>
      <c r="AF890" s="192"/>
      <c r="AG890" s="192"/>
      <c r="AH890" s="192"/>
      <c r="AI890" s="192"/>
      <c r="AJ890" s="192"/>
    </row>
    <row r="891" spans="1:36" s="194" customFormat="1" ht="15">
      <c r="A891" s="121"/>
      <c r="B891" s="236"/>
      <c r="C891" s="124"/>
      <c r="D891" s="124"/>
      <c r="E891" s="124"/>
      <c r="F891" s="124"/>
      <c r="G891" s="124"/>
      <c r="H891" s="123"/>
      <c r="I891" s="124"/>
      <c r="J891" s="124"/>
      <c r="K891" s="124"/>
      <c r="L891" s="124"/>
      <c r="M891" s="124"/>
      <c r="N891" s="124"/>
      <c r="O891" s="124"/>
      <c r="P891" s="123"/>
      <c r="Q891" s="124"/>
      <c r="R891" s="124"/>
      <c r="S891" s="124"/>
      <c r="T891" s="124"/>
      <c r="U891" s="124"/>
      <c r="V891" s="124"/>
      <c r="W891" s="122"/>
      <c r="X891" s="122"/>
      <c r="Y891" s="122"/>
      <c r="Z891" s="121"/>
      <c r="AA891" s="121"/>
      <c r="AB891" s="121"/>
      <c r="AC891" s="121"/>
      <c r="AD891" s="121"/>
      <c r="AE891" s="121"/>
      <c r="AF891" s="192"/>
      <c r="AG891" s="192"/>
      <c r="AH891" s="192"/>
      <c r="AI891" s="192"/>
      <c r="AJ891" s="192"/>
    </row>
    <row r="892" spans="1:36" s="194" customFormat="1" ht="15">
      <c r="A892" s="121"/>
      <c r="B892" s="236"/>
      <c r="C892" s="124"/>
      <c r="D892" s="124"/>
      <c r="E892" s="124"/>
      <c r="F892" s="124"/>
      <c r="G892" s="124"/>
      <c r="H892" s="123"/>
      <c r="I892" s="124"/>
      <c r="J892" s="124"/>
      <c r="K892" s="124"/>
      <c r="L892" s="124"/>
      <c r="M892" s="124"/>
      <c r="N892" s="124"/>
      <c r="O892" s="124"/>
      <c r="P892" s="123"/>
      <c r="Q892" s="124"/>
      <c r="R892" s="124"/>
      <c r="S892" s="124"/>
      <c r="T892" s="124"/>
      <c r="U892" s="124"/>
      <c r="V892" s="124"/>
      <c r="W892" s="122"/>
      <c r="X892" s="122"/>
      <c r="Y892" s="122"/>
      <c r="Z892" s="121"/>
      <c r="AA892" s="121"/>
      <c r="AB892" s="121"/>
      <c r="AC892" s="121"/>
      <c r="AD892" s="121"/>
      <c r="AE892" s="121"/>
      <c r="AF892" s="192"/>
      <c r="AG892" s="192"/>
      <c r="AH892" s="192"/>
      <c r="AI892" s="192"/>
      <c r="AJ892" s="192"/>
    </row>
    <row r="893" spans="1:36" s="194" customFormat="1" ht="15">
      <c r="A893" s="121"/>
      <c r="B893" s="236"/>
      <c r="C893" s="124"/>
      <c r="D893" s="124"/>
      <c r="E893" s="124"/>
      <c r="F893" s="124"/>
      <c r="G893" s="124"/>
      <c r="H893" s="123"/>
      <c r="I893" s="124"/>
      <c r="J893" s="124"/>
      <c r="K893" s="124"/>
      <c r="L893" s="124"/>
      <c r="M893" s="124"/>
      <c r="N893" s="124"/>
      <c r="O893" s="124"/>
      <c r="P893" s="123"/>
      <c r="Q893" s="124"/>
      <c r="R893" s="124"/>
      <c r="S893" s="124"/>
      <c r="T893" s="124"/>
      <c r="U893" s="124"/>
      <c r="V893" s="124"/>
      <c r="W893" s="122"/>
      <c r="X893" s="122"/>
      <c r="Y893" s="122"/>
      <c r="Z893" s="121"/>
      <c r="AA893" s="121"/>
      <c r="AB893" s="121"/>
      <c r="AC893" s="121"/>
      <c r="AD893" s="121"/>
      <c r="AE893" s="121"/>
      <c r="AF893" s="192"/>
      <c r="AG893" s="192"/>
      <c r="AH893" s="192"/>
      <c r="AI893" s="192"/>
      <c r="AJ893" s="192"/>
    </row>
    <row r="894" spans="1:36" s="194" customFormat="1" ht="15">
      <c r="A894" s="121"/>
      <c r="B894" s="236"/>
      <c r="C894" s="124"/>
      <c r="D894" s="124"/>
      <c r="E894" s="124"/>
      <c r="F894" s="124"/>
      <c r="G894" s="124"/>
      <c r="H894" s="123"/>
      <c r="I894" s="124"/>
      <c r="J894" s="124"/>
      <c r="K894" s="124"/>
      <c r="L894" s="124"/>
      <c r="M894" s="124"/>
      <c r="N894" s="124"/>
      <c r="O894" s="124"/>
      <c r="P894" s="123"/>
      <c r="Q894" s="124"/>
      <c r="R894" s="124"/>
      <c r="S894" s="124"/>
      <c r="T894" s="124"/>
      <c r="U894" s="124"/>
      <c r="V894" s="124"/>
      <c r="W894" s="122"/>
      <c r="X894" s="122"/>
      <c r="Y894" s="122"/>
      <c r="Z894" s="121"/>
      <c r="AA894" s="121"/>
      <c r="AB894" s="121"/>
      <c r="AC894" s="121"/>
      <c r="AD894" s="121"/>
      <c r="AE894" s="121"/>
      <c r="AF894" s="192"/>
      <c r="AG894" s="192"/>
      <c r="AH894" s="192"/>
      <c r="AI894" s="192"/>
      <c r="AJ894" s="192"/>
    </row>
    <row r="895" spans="1:36" s="194" customFormat="1" ht="15">
      <c r="A895" s="121"/>
      <c r="B895" s="236"/>
      <c r="C895" s="124"/>
      <c r="D895" s="124"/>
      <c r="E895" s="124"/>
      <c r="F895" s="124"/>
      <c r="G895" s="124"/>
      <c r="H895" s="123"/>
      <c r="I895" s="124"/>
      <c r="J895" s="124"/>
      <c r="K895" s="124"/>
      <c r="L895" s="124"/>
      <c r="M895" s="124"/>
      <c r="N895" s="124"/>
      <c r="O895" s="124"/>
      <c r="P895" s="123"/>
      <c r="Q895" s="124"/>
      <c r="R895" s="124"/>
      <c r="S895" s="124"/>
      <c r="T895" s="124"/>
      <c r="U895" s="124"/>
      <c r="V895" s="124"/>
      <c r="W895" s="122"/>
      <c r="X895" s="122"/>
      <c r="Y895" s="122"/>
      <c r="Z895" s="121"/>
      <c r="AA895" s="121"/>
      <c r="AB895" s="121"/>
      <c r="AC895" s="121"/>
      <c r="AD895" s="121"/>
      <c r="AE895" s="121"/>
      <c r="AF895" s="192"/>
      <c r="AG895" s="192"/>
      <c r="AH895" s="192"/>
      <c r="AI895" s="192"/>
      <c r="AJ895" s="192"/>
    </row>
    <row r="896" spans="1:36" s="194" customFormat="1" ht="15">
      <c r="A896" s="121"/>
      <c r="B896" s="236"/>
      <c r="C896" s="124"/>
      <c r="D896" s="124"/>
      <c r="E896" s="124"/>
      <c r="F896" s="124"/>
      <c r="G896" s="124"/>
      <c r="H896" s="123"/>
      <c r="I896" s="124"/>
      <c r="J896" s="124"/>
      <c r="K896" s="124"/>
      <c r="L896" s="124"/>
      <c r="M896" s="124"/>
      <c r="N896" s="124"/>
      <c r="O896" s="124"/>
      <c r="P896" s="123"/>
      <c r="Q896" s="124"/>
      <c r="R896" s="124"/>
      <c r="S896" s="124"/>
      <c r="T896" s="124"/>
      <c r="U896" s="124"/>
      <c r="V896" s="124"/>
      <c r="W896" s="122"/>
      <c r="X896" s="122"/>
      <c r="Y896" s="122"/>
      <c r="Z896" s="121"/>
      <c r="AA896" s="121"/>
      <c r="AB896" s="121"/>
      <c r="AC896" s="121"/>
      <c r="AD896" s="121"/>
      <c r="AE896" s="121"/>
      <c r="AF896" s="192"/>
      <c r="AG896" s="192"/>
      <c r="AH896" s="192"/>
      <c r="AI896" s="192"/>
      <c r="AJ896" s="192"/>
    </row>
    <row r="897" spans="1:36" s="194" customFormat="1" ht="15">
      <c r="A897" s="121"/>
      <c r="B897" s="236"/>
      <c r="C897" s="124"/>
      <c r="D897" s="124"/>
      <c r="E897" s="124"/>
      <c r="F897" s="124"/>
      <c r="G897" s="124"/>
      <c r="H897" s="123"/>
      <c r="I897" s="124"/>
      <c r="J897" s="124"/>
      <c r="K897" s="124"/>
      <c r="L897" s="124"/>
      <c r="M897" s="124"/>
      <c r="N897" s="124"/>
      <c r="O897" s="124"/>
      <c r="P897" s="123"/>
      <c r="Q897" s="124"/>
      <c r="R897" s="124"/>
      <c r="S897" s="124"/>
      <c r="T897" s="124"/>
      <c r="U897" s="124"/>
      <c r="V897" s="124"/>
      <c r="W897" s="122"/>
      <c r="X897" s="122"/>
      <c r="Y897" s="122"/>
      <c r="Z897" s="121"/>
      <c r="AA897" s="121"/>
      <c r="AB897" s="121"/>
      <c r="AC897" s="121"/>
      <c r="AD897" s="121"/>
      <c r="AE897" s="121"/>
      <c r="AF897" s="192"/>
      <c r="AG897" s="192"/>
      <c r="AH897" s="192"/>
      <c r="AI897" s="192"/>
      <c r="AJ897" s="192"/>
    </row>
    <row r="898" spans="1:36" s="194" customFormat="1" ht="15">
      <c r="A898" s="121"/>
      <c r="B898" s="236"/>
      <c r="C898" s="124"/>
      <c r="D898" s="124"/>
      <c r="E898" s="124"/>
      <c r="F898" s="124"/>
      <c r="G898" s="124"/>
      <c r="H898" s="123"/>
      <c r="I898" s="124"/>
      <c r="J898" s="124"/>
      <c r="K898" s="124"/>
      <c r="L898" s="124"/>
      <c r="M898" s="124"/>
      <c r="N898" s="124"/>
      <c r="O898" s="124"/>
      <c r="P898" s="123"/>
      <c r="Q898" s="124"/>
      <c r="R898" s="124"/>
      <c r="S898" s="124"/>
      <c r="T898" s="124"/>
      <c r="U898" s="124"/>
      <c r="V898" s="124"/>
      <c r="W898" s="122"/>
      <c r="X898" s="122"/>
      <c r="Y898" s="122"/>
      <c r="Z898" s="121"/>
      <c r="AA898" s="121"/>
      <c r="AB898" s="121"/>
      <c r="AC898" s="121"/>
      <c r="AD898" s="121"/>
      <c r="AE898" s="121"/>
      <c r="AF898" s="192"/>
      <c r="AG898" s="192"/>
      <c r="AH898" s="192"/>
      <c r="AI898" s="192"/>
      <c r="AJ898" s="192"/>
    </row>
    <row r="899" spans="1:36" s="194" customFormat="1" ht="15">
      <c r="A899" s="121"/>
      <c r="B899" s="236"/>
      <c r="C899" s="124"/>
      <c r="D899" s="124"/>
      <c r="E899" s="124"/>
      <c r="F899" s="124"/>
      <c r="G899" s="124"/>
      <c r="H899" s="123"/>
      <c r="I899" s="124"/>
      <c r="J899" s="124"/>
      <c r="K899" s="124"/>
      <c r="L899" s="124"/>
      <c r="M899" s="124"/>
      <c r="N899" s="124"/>
      <c r="O899" s="124"/>
      <c r="P899" s="123"/>
      <c r="Q899" s="124"/>
      <c r="R899" s="124"/>
      <c r="S899" s="124"/>
      <c r="T899" s="124"/>
      <c r="U899" s="124"/>
      <c r="V899" s="124"/>
      <c r="W899" s="122"/>
      <c r="X899" s="122"/>
      <c r="Y899" s="122"/>
      <c r="Z899" s="121"/>
      <c r="AA899" s="121"/>
      <c r="AB899" s="121"/>
      <c r="AC899" s="121"/>
      <c r="AD899" s="121"/>
      <c r="AE899" s="121"/>
      <c r="AF899" s="192"/>
      <c r="AG899" s="192"/>
      <c r="AH899" s="192"/>
      <c r="AI899" s="192"/>
      <c r="AJ899" s="192"/>
    </row>
    <row r="900" spans="1:36" s="194" customFormat="1" ht="15">
      <c r="A900" s="121"/>
      <c r="B900" s="236"/>
      <c r="C900" s="124"/>
      <c r="D900" s="124"/>
      <c r="E900" s="124"/>
      <c r="F900" s="124"/>
      <c r="G900" s="124"/>
      <c r="H900" s="123"/>
      <c r="I900" s="124"/>
      <c r="J900" s="124"/>
      <c r="K900" s="124"/>
      <c r="L900" s="124"/>
      <c r="M900" s="124"/>
      <c r="N900" s="124"/>
      <c r="O900" s="124"/>
      <c r="P900" s="123"/>
      <c r="Q900" s="124"/>
      <c r="R900" s="124"/>
      <c r="S900" s="124"/>
      <c r="T900" s="124"/>
      <c r="U900" s="124"/>
      <c r="V900" s="124"/>
      <c r="W900" s="122"/>
      <c r="X900" s="122"/>
      <c r="Y900" s="122"/>
      <c r="Z900" s="121"/>
      <c r="AA900" s="121"/>
      <c r="AB900" s="121"/>
      <c r="AC900" s="121"/>
      <c r="AD900" s="121"/>
      <c r="AE900" s="121"/>
      <c r="AF900" s="192"/>
      <c r="AG900" s="192"/>
      <c r="AH900" s="192"/>
      <c r="AI900" s="192"/>
      <c r="AJ900" s="192"/>
    </row>
    <row r="901" spans="1:36" s="194" customFormat="1" ht="15">
      <c r="A901" s="121"/>
      <c r="B901" s="236"/>
      <c r="C901" s="124"/>
      <c r="D901" s="124"/>
      <c r="E901" s="124"/>
      <c r="F901" s="124"/>
      <c r="G901" s="124"/>
      <c r="H901" s="123"/>
      <c r="I901" s="124"/>
      <c r="J901" s="124"/>
      <c r="K901" s="124"/>
      <c r="L901" s="124"/>
      <c r="M901" s="124"/>
      <c r="N901" s="124"/>
      <c r="O901" s="124"/>
      <c r="P901" s="123"/>
      <c r="Q901" s="124"/>
      <c r="R901" s="124"/>
      <c r="S901" s="124"/>
      <c r="T901" s="124"/>
      <c r="U901" s="124"/>
      <c r="V901" s="124"/>
      <c r="W901" s="122"/>
      <c r="X901" s="122"/>
      <c r="Y901" s="122"/>
      <c r="Z901" s="121"/>
      <c r="AA901" s="121"/>
      <c r="AB901" s="121"/>
      <c r="AC901" s="121"/>
      <c r="AD901" s="121"/>
      <c r="AE901" s="121"/>
      <c r="AF901" s="192"/>
      <c r="AG901" s="192"/>
      <c r="AH901" s="192"/>
      <c r="AI901" s="192"/>
      <c r="AJ901" s="192"/>
    </row>
    <row r="902" spans="1:36" s="194" customFormat="1" ht="15">
      <c r="A902" s="121"/>
      <c r="B902" s="236"/>
      <c r="C902" s="124"/>
      <c r="D902" s="124"/>
      <c r="E902" s="124"/>
      <c r="F902" s="124"/>
      <c r="G902" s="124"/>
      <c r="H902" s="123"/>
      <c r="I902" s="124"/>
      <c r="J902" s="124"/>
      <c r="K902" s="124"/>
      <c r="L902" s="124"/>
      <c r="M902" s="124"/>
      <c r="N902" s="124"/>
      <c r="O902" s="124"/>
      <c r="P902" s="123"/>
      <c r="Q902" s="124"/>
      <c r="R902" s="124"/>
      <c r="S902" s="124"/>
      <c r="T902" s="124"/>
      <c r="U902" s="124"/>
      <c r="V902" s="124"/>
      <c r="W902" s="122"/>
      <c r="X902" s="122"/>
      <c r="Y902" s="122"/>
      <c r="Z902" s="121"/>
      <c r="AA902" s="121"/>
      <c r="AB902" s="121"/>
      <c r="AC902" s="121"/>
      <c r="AD902" s="121"/>
      <c r="AE902" s="121"/>
      <c r="AF902" s="192"/>
      <c r="AG902" s="192"/>
      <c r="AH902" s="192"/>
      <c r="AI902" s="192"/>
      <c r="AJ902" s="192"/>
    </row>
    <row r="903" spans="1:36" s="194" customFormat="1" ht="15">
      <c r="A903" s="121"/>
      <c r="B903" s="236"/>
      <c r="C903" s="124"/>
      <c r="D903" s="124"/>
      <c r="E903" s="124"/>
      <c r="F903" s="124"/>
      <c r="G903" s="124"/>
      <c r="H903" s="123"/>
      <c r="I903" s="124"/>
      <c r="J903" s="124"/>
      <c r="K903" s="124"/>
      <c r="L903" s="124"/>
      <c r="M903" s="124"/>
      <c r="N903" s="124"/>
      <c r="O903" s="124"/>
      <c r="P903" s="123"/>
      <c r="Q903" s="124"/>
      <c r="R903" s="124"/>
      <c r="S903" s="124"/>
      <c r="T903" s="124"/>
      <c r="U903" s="124"/>
      <c r="V903" s="124"/>
      <c r="W903" s="122"/>
      <c r="X903" s="122"/>
      <c r="Y903" s="122"/>
      <c r="Z903" s="121"/>
      <c r="AA903" s="121"/>
      <c r="AB903" s="121"/>
      <c r="AC903" s="121"/>
      <c r="AD903" s="121"/>
      <c r="AE903" s="121"/>
      <c r="AF903" s="192"/>
      <c r="AG903" s="192"/>
      <c r="AH903" s="192"/>
      <c r="AI903" s="192"/>
      <c r="AJ903" s="192"/>
    </row>
    <row r="904" spans="1:36" s="194" customFormat="1" ht="15">
      <c r="A904" s="121"/>
      <c r="B904" s="236"/>
      <c r="C904" s="124"/>
      <c r="D904" s="124"/>
      <c r="E904" s="124"/>
      <c r="F904" s="124"/>
      <c r="G904" s="124"/>
      <c r="H904" s="123"/>
      <c r="I904" s="124"/>
      <c r="J904" s="124"/>
      <c r="K904" s="124"/>
      <c r="L904" s="124"/>
      <c r="M904" s="124"/>
      <c r="N904" s="124"/>
      <c r="O904" s="124"/>
      <c r="P904" s="123"/>
      <c r="Q904" s="124"/>
      <c r="R904" s="124"/>
      <c r="S904" s="124"/>
      <c r="T904" s="124"/>
      <c r="U904" s="124"/>
      <c r="V904" s="124"/>
      <c r="W904" s="122"/>
      <c r="X904" s="122"/>
      <c r="Y904" s="122"/>
      <c r="Z904" s="121"/>
      <c r="AA904" s="121"/>
      <c r="AB904" s="121"/>
      <c r="AC904" s="121"/>
      <c r="AD904" s="121"/>
      <c r="AE904" s="121"/>
      <c r="AF904" s="192"/>
      <c r="AG904" s="192"/>
      <c r="AH904" s="192"/>
      <c r="AI904" s="192"/>
      <c r="AJ904" s="192"/>
    </row>
    <row r="905" spans="1:36" s="194" customFormat="1" ht="15">
      <c r="A905" s="121"/>
      <c r="B905" s="236"/>
      <c r="C905" s="124"/>
      <c r="D905" s="124"/>
      <c r="E905" s="124"/>
      <c r="F905" s="124"/>
      <c r="G905" s="124"/>
      <c r="H905" s="123"/>
      <c r="I905" s="124"/>
      <c r="J905" s="124"/>
      <c r="K905" s="124"/>
      <c r="L905" s="124"/>
      <c r="M905" s="124"/>
      <c r="N905" s="124"/>
      <c r="O905" s="124"/>
      <c r="P905" s="123"/>
      <c r="Q905" s="124"/>
      <c r="R905" s="124"/>
      <c r="S905" s="124"/>
      <c r="T905" s="124"/>
      <c r="U905" s="124"/>
      <c r="V905" s="124"/>
      <c r="W905" s="122"/>
      <c r="X905" s="122"/>
      <c r="Y905" s="122"/>
      <c r="Z905" s="121"/>
      <c r="AA905" s="121"/>
      <c r="AB905" s="121"/>
      <c r="AC905" s="121"/>
      <c r="AD905" s="121"/>
      <c r="AE905" s="121"/>
      <c r="AF905" s="192"/>
      <c r="AG905" s="192"/>
      <c r="AH905" s="192"/>
      <c r="AI905" s="192"/>
      <c r="AJ905" s="192"/>
    </row>
    <row r="906" spans="1:36" s="194" customFormat="1" ht="15">
      <c r="A906" s="121"/>
      <c r="B906" s="236"/>
      <c r="C906" s="124"/>
      <c r="D906" s="124"/>
      <c r="E906" s="124"/>
      <c r="F906" s="124"/>
      <c r="G906" s="124"/>
      <c r="H906" s="123"/>
      <c r="I906" s="124"/>
      <c r="J906" s="124"/>
      <c r="K906" s="124"/>
      <c r="L906" s="124"/>
      <c r="M906" s="124"/>
      <c r="N906" s="124"/>
      <c r="O906" s="124"/>
      <c r="P906" s="123"/>
      <c r="Q906" s="124"/>
      <c r="R906" s="124"/>
      <c r="S906" s="124"/>
      <c r="T906" s="124"/>
      <c r="U906" s="124"/>
      <c r="V906" s="124"/>
      <c r="W906" s="122"/>
      <c r="X906" s="122"/>
      <c r="Y906" s="122"/>
      <c r="Z906" s="121"/>
      <c r="AA906" s="121"/>
      <c r="AB906" s="121"/>
      <c r="AC906" s="121"/>
      <c r="AD906" s="121"/>
      <c r="AE906" s="121"/>
      <c r="AF906" s="192"/>
      <c r="AG906" s="192"/>
      <c r="AH906" s="192"/>
      <c r="AI906" s="192"/>
      <c r="AJ906" s="192"/>
    </row>
    <row r="907" spans="1:36" s="194" customFormat="1" ht="15">
      <c r="A907" s="121"/>
      <c r="B907" s="236"/>
      <c r="C907" s="124"/>
      <c r="D907" s="124"/>
      <c r="E907" s="124"/>
      <c r="F907" s="124"/>
      <c r="G907" s="124"/>
      <c r="H907" s="123"/>
      <c r="I907" s="124"/>
      <c r="J907" s="124"/>
      <c r="K907" s="124"/>
      <c r="L907" s="124"/>
      <c r="M907" s="124"/>
      <c r="N907" s="124"/>
      <c r="O907" s="124"/>
      <c r="P907" s="123"/>
      <c r="Q907" s="124"/>
      <c r="R907" s="124"/>
      <c r="S907" s="124"/>
      <c r="T907" s="124"/>
      <c r="U907" s="124"/>
      <c r="V907" s="124"/>
      <c r="W907" s="122"/>
      <c r="X907" s="122"/>
      <c r="Y907" s="122"/>
      <c r="Z907" s="121"/>
      <c r="AA907" s="121"/>
      <c r="AB907" s="121"/>
      <c r="AC907" s="121"/>
      <c r="AD907" s="121"/>
      <c r="AE907" s="121"/>
      <c r="AF907" s="192"/>
      <c r="AG907" s="192"/>
      <c r="AH907" s="192"/>
      <c r="AI907" s="192"/>
      <c r="AJ907" s="192"/>
    </row>
    <row r="908" spans="1:36" s="194" customFormat="1" ht="15">
      <c r="A908" s="121"/>
      <c r="B908" s="236"/>
      <c r="C908" s="124"/>
      <c r="D908" s="124"/>
      <c r="E908" s="124"/>
      <c r="F908" s="124"/>
      <c r="G908" s="124"/>
      <c r="H908" s="123"/>
      <c r="I908" s="124"/>
      <c r="J908" s="124"/>
      <c r="K908" s="124"/>
      <c r="L908" s="124"/>
      <c r="M908" s="124"/>
      <c r="N908" s="124"/>
      <c r="O908" s="124"/>
      <c r="P908" s="123"/>
      <c r="Q908" s="124"/>
      <c r="R908" s="124"/>
      <c r="S908" s="124"/>
      <c r="T908" s="124"/>
      <c r="U908" s="124"/>
      <c r="V908" s="124"/>
      <c r="W908" s="122"/>
      <c r="X908" s="122"/>
      <c r="Y908" s="122"/>
      <c r="Z908" s="121"/>
      <c r="AA908" s="121"/>
      <c r="AB908" s="121"/>
      <c r="AC908" s="121"/>
      <c r="AD908" s="121"/>
      <c r="AE908" s="121"/>
      <c r="AF908" s="192"/>
      <c r="AG908" s="192"/>
      <c r="AH908" s="192"/>
      <c r="AI908" s="192"/>
      <c r="AJ908" s="192"/>
    </row>
    <row r="909" spans="1:36" s="194" customFormat="1" ht="15">
      <c r="A909" s="121"/>
      <c r="B909" s="236"/>
      <c r="C909" s="124"/>
      <c r="D909" s="124"/>
      <c r="E909" s="124"/>
      <c r="F909" s="124"/>
      <c r="G909" s="124"/>
      <c r="H909" s="123"/>
      <c r="I909" s="124"/>
      <c r="J909" s="124"/>
      <c r="K909" s="124"/>
      <c r="L909" s="124"/>
      <c r="M909" s="124"/>
      <c r="N909" s="124"/>
      <c r="O909" s="124"/>
      <c r="P909" s="123"/>
      <c r="Q909" s="124"/>
      <c r="R909" s="124"/>
      <c r="S909" s="124"/>
      <c r="T909" s="124"/>
      <c r="U909" s="124"/>
      <c r="V909" s="124"/>
      <c r="W909" s="122"/>
      <c r="X909" s="122"/>
      <c r="Y909" s="122"/>
      <c r="Z909" s="121"/>
      <c r="AA909" s="121"/>
      <c r="AB909" s="121"/>
      <c r="AC909" s="121"/>
      <c r="AD909" s="121"/>
      <c r="AE909" s="121"/>
      <c r="AF909" s="192"/>
      <c r="AG909" s="192"/>
      <c r="AH909" s="192"/>
      <c r="AI909" s="192"/>
      <c r="AJ909" s="192"/>
    </row>
    <row r="910" spans="1:36" s="194" customFormat="1" ht="15">
      <c r="A910" s="121"/>
      <c r="B910" s="236"/>
      <c r="C910" s="124"/>
      <c r="D910" s="124"/>
      <c r="E910" s="124"/>
      <c r="F910" s="124"/>
      <c r="G910" s="124"/>
      <c r="H910" s="123"/>
      <c r="I910" s="124"/>
      <c r="J910" s="124"/>
      <c r="K910" s="124"/>
      <c r="L910" s="124"/>
      <c r="M910" s="124"/>
      <c r="N910" s="124"/>
      <c r="O910" s="124"/>
      <c r="P910" s="123"/>
      <c r="Q910" s="124"/>
      <c r="R910" s="124"/>
      <c r="S910" s="124"/>
      <c r="T910" s="124"/>
      <c r="U910" s="124"/>
      <c r="V910" s="124"/>
      <c r="W910" s="122"/>
      <c r="X910" s="122"/>
      <c r="Y910" s="122"/>
      <c r="Z910" s="121"/>
      <c r="AA910" s="121"/>
      <c r="AB910" s="121"/>
      <c r="AC910" s="121"/>
      <c r="AD910" s="121"/>
      <c r="AE910" s="121"/>
      <c r="AF910" s="192"/>
      <c r="AG910" s="192"/>
      <c r="AH910" s="192"/>
      <c r="AI910" s="192"/>
      <c r="AJ910" s="192"/>
    </row>
    <row r="911" spans="1:36" s="194" customFormat="1" ht="15">
      <c r="A911" s="121"/>
      <c r="B911" s="236"/>
      <c r="C911" s="124"/>
      <c r="D911" s="124"/>
      <c r="E911" s="124"/>
      <c r="F911" s="124"/>
      <c r="G911" s="124"/>
      <c r="H911" s="123"/>
      <c r="I911" s="124"/>
      <c r="J911" s="124"/>
      <c r="K911" s="124"/>
      <c r="L911" s="124"/>
      <c r="M911" s="124"/>
      <c r="N911" s="124"/>
      <c r="O911" s="124"/>
      <c r="P911" s="123"/>
      <c r="Q911" s="124"/>
      <c r="R911" s="124"/>
      <c r="S911" s="124"/>
      <c r="T911" s="124"/>
      <c r="U911" s="124"/>
      <c r="V911" s="124"/>
      <c r="W911" s="122"/>
      <c r="X911" s="122"/>
      <c r="Y911" s="122"/>
      <c r="Z911" s="121"/>
      <c r="AA911" s="121"/>
      <c r="AB911" s="121"/>
      <c r="AC911" s="121"/>
      <c r="AD911" s="121"/>
      <c r="AE911" s="121"/>
      <c r="AF911" s="192"/>
      <c r="AG911" s="192"/>
      <c r="AH911" s="192"/>
      <c r="AI911" s="192"/>
      <c r="AJ911" s="192"/>
    </row>
    <row r="912" spans="1:36" s="194" customFormat="1" ht="15">
      <c r="A912" s="121"/>
      <c r="B912" s="236"/>
      <c r="C912" s="124"/>
      <c r="D912" s="124"/>
      <c r="E912" s="124"/>
      <c r="F912" s="124"/>
      <c r="G912" s="124"/>
      <c r="H912" s="123"/>
      <c r="I912" s="124"/>
      <c r="J912" s="124"/>
      <c r="K912" s="124"/>
      <c r="L912" s="124"/>
      <c r="M912" s="124"/>
      <c r="N912" s="124"/>
      <c r="O912" s="124"/>
      <c r="P912" s="123"/>
      <c r="Q912" s="124"/>
      <c r="R912" s="124"/>
      <c r="S912" s="124"/>
      <c r="T912" s="124"/>
      <c r="U912" s="124"/>
      <c r="V912" s="124"/>
      <c r="W912" s="122"/>
      <c r="X912" s="122"/>
      <c r="Y912" s="122"/>
      <c r="Z912" s="121"/>
      <c r="AA912" s="121"/>
      <c r="AB912" s="121"/>
      <c r="AC912" s="121"/>
      <c r="AD912" s="121"/>
      <c r="AE912" s="121"/>
      <c r="AF912" s="192"/>
      <c r="AG912" s="192"/>
      <c r="AH912" s="192"/>
      <c r="AI912" s="192"/>
      <c r="AJ912" s="192"/>
    </row>
    <row r="913" spans="1:36" s="194" customFormat="1" ht="15">
      <c r="A913" s="121"/>
      <c r="B913" s="236"/>
      <c r="C913" s="124"/>
      <c r="D913" s="124"/>
      <c r="E913" s="124"/>
      <c r="F913" s="124"/>
      <c r="G913" s="124"/>
      <c r="H913" s="123"/>
      <c r="I913" s="124"/>
      <c r="J913" s="124"/>
      <c r="K913" s="124"/>
      <c r="L913" s="124"/>
      <c r="M913" s="124"/>
      <c r="N913" s="124"/>
      <c r="O913" s="124"/>
      <c r="P913" s="123"/>
      <c r="Q913" s="124"/>
      <c r="R913" s="124"/>
      <c r="S913" s="124"/>
      <c r="T913" s="124"/>
      <c r="U913" s="124"/>
      <c r="V913" s="124"/>
      <c r="W913" s="122"/>
      <c r="X913" s="122"/>
      <c r="Y913" s="122"/>
      <c r="Z913" s="121"/>
      <c r="AA913" s="121"/>
      <c r="AB913" s="121"/>
      <c r="AC913" s="121"/>
      <c r="AD913" s="121"/>
      <c r="AE913" s="121"/>
      <c r="AF913" s="192"/>
      <c r="AG913" s="192"/>
      <c r="AH913" s="192"/>
      <c r="AI913" s="192"/>
      <c r="AJ913" s="192"/>
    </row>
    <row r="914" spans="1:36" s="194" customFormat="1" ht="15">
      <c r="A914" s="121"/>
      <c r="B914" s="236"/>
      <c r="C914" s="124"/>
      <c r="D914" s="124"/>
      <c r="E914" s="124"/>
      <c r="F914" s="124"/>
      <c r="G914" s="124"/>
      <c r="H914" s="123"/>
      <c r="I914" s="124"/>
      <c r="J914" s="124"/>
      <c r="K914" s="124"/>
      <c r="L914" s="124"/>
      <c r="M914" s="124"/>
      <c r="N914" s="124"/>
      <c r="O914" s="124"/>
      <c r="P914" s="123"/>
      <c r="Q914" s="124"/>
      <c r="R914" s="124"/>
      <c r="S914" s="124"/>
      <c r="T914" s="124"/>
      <c r="U914" s="124"/>
      <c r="V914" s="124"/>
      <c r="W914" s="122"/>
      <c r="X914" s="122"/>
      <c r="Y914" s="122"/>
      <c r="Z914" s="121"/>
      <c r="AA914" s="121"/>
      <c r="AB914" s="121"/>
      <c r="AC914" s="121"/>
      <c r="AD914" s="121"/>
      <c r="AE914" s="121"/>
      <c r="AF914" s="192"/>
      <c r="AG914" s="192"/>
      <c r="AH914" s="192"/>
      <c r="AI914" s="192"/>
      <c r="AJ914" s="192"/>
    </row>
    <row r="915" spans="1:36" s="194" customFormat="1" ht="15">
      <c r="A915" s="121"/>
      <c r="B915" s="236"/>
      <c r="C915" s="124"/>
      <c r="D915" s="124"/>
      <c r="E915" s="124"/>
      <c r="F915" s="124"/>
      <c r="G915" s="124"/>
      <c r="H915" s="123"/>
      <c r="I915" s="124"/>
      <c r="J915" s="124"/>
      <c r="K915" s="124"/>
      <c r="L915" s="124"/>
      <c r="M915" s="124"/>
      <c r="N915" s="124"/>
      <c r="O915" s="124"/>
      <c r="P915" s="123"/>
      <c r="Q915" s="124"/>
      <c r="R915" s="124"/>
      <c r="S915" s="124"/>
      <c r="T915" s="124"/>
      <c r="U915" s="124"/>
      <c r="V915" s="124"/>
      <c r="W915" s="122"/>
      <c r="X915" s="122"/>
      <c r="Y915" s="122"/>
      <c r="Z915" s="121"/>
      <c r="AA915" s="121"/>
      <c r="AB915" s="121"/>
      <c r="AC915" s="121"/>
      <c r="AD915" s="121"/>
      <c r="AE915" s="121"/>
      <c r="AF915" s="192"/>
      <c r="AG915" s="192"/>
      <c r="AH915" s="192"/>
      <c r="AI915" s="192"/>
      <c r="AJ915" s="192"/>
    </row>
    <row r="916" spans="1:36" s="194" customFormat="1" ht="15">
      <c r="A916" s="121"/>
      <c r="B916" s="236"/>
      <c r="C916" s="124"/>
      <c r="D916" s="124"/>
      <c r="E916" s="124"/>
      <c r="F916" s="124"/>
      <c r="G916" s="124"/>
      <c r="H916" s="123"/>
      <c r="I916" s="124"/>
      <c r="J916" s="124"/>
      <c r="K916" s="124"/>
      <c r="L916" s="124"/>
      <c r="M916" s="124"/>
      <c r="N916" s="124"/>
      <c r="O916" s="124"/>
      <c r="P916" s="123"/>
      <c r="Q916" s="124"/>
      <c r="R916" s="124"/>
      <c r="S916" s="124"/>
      <c r="T916" s="124"/>
      <c r="U916" s="124"/>
      <c r="V916" s="124"/>
      <c r="W916" s="122"/>
      <c r="X916" s="122"/>
      <c r="Y916" s="122"/>
      <c r="Z916" s="121"/>
      <c r="AA916" s="121"/>
      <c r="AB916" s="121"/>
      <c r="AC916" s="121"/>
      <c r="AD916" s="121"/>
      <c r="AE916" s="121"/>
      <c r="AF916" s="192"/>
      <c r="AG916" s="192"/>
      <c r="AH916" s="192"/>
      <c r="AI916" s="192"/>
      <c r="AJ916" s="192"/>
    </row>
    <row r="917" spans="1:36" s="194" customFormat="1" ht="15">
      <c r="A917" s="121"/>
      <c r="B917" s="236"/>
      <c r="C917" s="124"/>
      <c r="D917" s="124"/>
      <c r="E917" s="124"/>
      <c r="F917" s="124"/>
      <c r="G917" s="124"/>
      <c r="H917" s="123"/>
      <c r="I917" s="124"/>
      <c r="J917" s="124"/>
      <c r="K917" s="124"/>
      <c r="L917" s="124"/>
      <c r="M917" s="124"/>
      <c r="N917" s="124"/>
      <c r="O917" s="124"/>
      <c r="P917" s="123"/>
      <c r="Q917" s="124"/>
      <c r="R917" s="124"/>
      <c r="S917" s="124"/>
      <c r="T917" s="124"/>
      <c r="U917" s="124"/>
      <c r="V917" s="124"/>
      <c r="W917" s="122"/>
      <c r="X917" s="122"/>
      <c r="Y917" s="122"/>
      <c r="Z917" s="121"/>
      <c r="AA917" s="121"/>
      <c r="AB917" s="121"/>
      <c r="AC917" s="121"/>
      <c r="AD917" s="121"/>
      <c r="AE917" s="121"/>
      <c r="AF917" s="192"/>
      <c r="AG917" s="192"/>
      <c r="AH917" s="192"/>
      <c r="AI917" s="192"/>
      <c r="AJ917" s="192"/>
    </row>
    <row r="918" spans="1:36" s="194" customFormat="1" ht="15">
      <c r="A918" s="121"/>
      <c r="B918" s="236"/>
      <c r="C918" s="124"/>
      <c r="D918" s="124"/>
      <c r="E918" s="124"/>
      <c r="F918" s="124"/>
      <c r="G918" s="124"/>
      <c r="H918" s="123"/>
      <c r="I918" s="124"/>
      <c r="J918" s="124"/>
      <c r="K918" s="124"/>
      <c r="L918" s="124"/>
      <c r="M918" s="124"/>
      <c r="N918" s="124"/>
      <c r="O918" s="124"/>
      <c r="P918" s="123"/>
      <c r="Q918" s="124"/>
      <c r="R918" s="124"/>
      <c r="S918" s="124"/>
      <c r="T918" s="124"/>
      <c r="U918" s="124"/>
      <c r="V918" s="124"/>
      <c r="W918" s="122"/>
      <c r="X918" s="122"/>
      <c r="Y918" s="122"/>
      <c r="Z918" s="121"/>
      <c r="AA918" s="121"/>
      <c r="AB918" s="121"/>
      <c r="AC918" s="121"/>
      <c r="AD918" s="121"/>
      <c r="AE918" s="121"/>
      <c r="AF918" s="192"/>
      <c r="AG918" s="192"/>
      <c r="AH918" s="192"/>
      <c r="AI918" s="192"/>
      <c r="AJ918" s="192"/>
    </row>
    <row r="919" spans="1:36" s="194" customFormat="1" ht="15">
      <c r="A919" s="121"/>
      <c r="B919" s="236"/>
      <c r="C919" s="124"/>
      <c r="D919" s="124"/>
      <c r="E919" s="124"/>
      <c r="F919" s="124"/>
      <c r="G919" s="124"/>
      <c r="H919" s="123"/>
      <c r="I919" s="124"/>
      <c r="J919" s="124"/>
      <c r="K919" s="124"/>
      <c r="L919" s="124"/>
      <c r="M919" s="124"/>
      <c r="N919" s="124"/>
      <c r="O919" s="124"/>
      <c r="P919" s="123"/>
      <c r="Q919" s="124"/>
      <c r="R919" s="124"/>
      <c r="S919" s="124"/>
      <c r="T919" s="124"/>
      <c r="U919" s="124"/>
      <c r="V919" s="124"/>
      <c r="W919" s="122"/>
      <c r="X919" s="122"/>
      <c r="Y919" s="122"/>
      <c r="Z919" s="121"/>
      <c r="AA919" s="121"/>
      <c r="AB919" s="121"/>
      <c r="AC919" s="121"/>
      <c r="AD919" s="121"/>
      <c r="AE919" s="121"/>
      <c r="AF919" s="192"/>
      <c r="AG919" s="192"/>
      <c r="AH919" s="192"/>
      <c r="AI919" s="192"/>
      <c r="AJ919" s="192"/>
    </row>
    <row r="920" spans="1:36" s="194" customFormat="1" ht="15">
      <c r="A920" s="121"/>
      <c r="B920" s="236"/>
      <c r="C920" s="124"/>
      <c r="D920" s="124"/>
      <c r="E920" s="124"/>
      <c r="F920" s="124"/>
      <c r="G920" s="124"/>
      <c r="H920" s="123"/>
      <c r="I920" s="124"/>
      <c r="J920" s="124"/>
      <c r="K920" s="124"/>
      <c r="L920" s="124"/>
      <c r="M920" s="124"/>
      <c r="N920" s="124"/>
      <c r="O920" s="124"/>
      <c r="P920" s="123"/>
      <c r="Q920" s="124"/>
      <c r="R920" s="124"/>
      <c r="S920" s="124"/>
      <c r="T920" s="124"/>
      <c r="U920" s="124"/>
      <c r="V920" s="124"/>
      <c r="W920" s="122"/>
      <c r="X920" s="122"/>
      <c r="Y920" s="122"/>
      <c r="Z920" s="121"/>
      <c r="AA920" s="121"/>
      <c r="AB920" s="121"/>
      <c r="AC920" s="121"/>
      <c r="AD920" s="121"/>
      <c r="AE920" s="121"/>
      <c r="AF920" s="192"/>
      <c r="AG920" s="192"/>
      <c r="AH920" s="192"/>
      <c r="AI920" s="192"/>
      <c r="AJ920" s="192"/>
    </row>
    <row r="921" spans="1:36" s="194" customFormat="1" ht="15">
      <c r="A921" s="121"/>
      <c r="B921" s="236"/>
      <c r="C921" s="124"/>
      <c r="D921" s="124"/>
      <c r="E921" s="124"/>
      <c r="F921" s="124"/>
      <c r="G921" s="124"/>
      <c r="H921" s="123"/>
      <c r="I921" s="124"/>
      <c r="J921" s="124"/>
      <c r="K921" s="124"/>
      <c r="L921" s="124"/>
      <c r="M921" s="124"/>
      <c r="N921" s="124"/>
      <c r="O921" s="124"/>
      <c r="P921" s="123"/>
      <c r="Q921" s="124"/>
      <c r="R921" s="124"/>
      <c r="S921" s="124"/>
      <c r="T921" s="124"/>
      <c r="U921" s="124"/>
      <c r="V921" s="124"/>
      <c r="W921" s="122"/>
      <c r="X921" s="122"/>
      <c r="Y921" s="122"/>
      <c r="Z921" s="121"/>
      <c r="AA921" s="121"/>
      <c r="AB921" s="121"/>
      <c r="AC921" s="121"/>
      <c r="AD921" s="121"/>
      <c r="AE921" s="121"/>
      <c r="AF921" s="192"/>
      <c r="AG921" s="192"/>
      <c r="AH921" s="192"/>
      <c r="AI921" s="192"/>
      <c r="AJ921" s="192"/>
    </row>
    <row r="922" spans="1:36" s="194" customFormat="1" ht="15">
      <c r="A922" s="121"/>
      <c r="B922" s="236"/>
      <c r="C922" s="124"/>
      <c r="D922" s="124"/>
      <c r="E922" s="124"/>
      <c r="F922" s="124"/>
      <c r="G922" s="124"/>
      <c r="H922" s="123"/>
      <c r="I922" s="124"/>
      <c r="J922" s="124"/>
      <c r="K922" s="124"/>
      <c r="L922" s="124"/>
      <c r="M922" s="124"/>
      <c r="N922" s="124"/>
      <c r="O922" s="124"/>
      <c r="P922" s="123"/>
      <c r="Q922" s="124"/>
      <c r="R922" s="124"/>
      <c r="S922" s="124"/>
      <c r="T922" s="124"/>
      <c r="U922" s="124"/>
      <c r="V922" s="124"/>
      <c r="W922" s="122"/>
      <c r="X922" s="122"/>
      <c r="Y922" s="122"/>
      <c r="Z922" s="121"/>
      <c r="AA922" s="121"/>
      <c r="AB922" s="121"/>
      <c r="AC922" s="121"/>
      <c r="AD922" s="121"/>
      <c r="AE922" s="121"/>
      <c r="AF922" s="192"/>
      <c r="AG922" s="192"/>
      <c r="AH922" s="192"/>
      <c r="AI922" s="192"/>
      <c r="AJ922" s="192"/>
    </row>
    <row r="923" spans="1:36" s="194" customFormat="1" ht="15">
      <c r="A923" s="121"/>
      <c r="B923" s="236"/>
      <c r="C923" s="124"/>
      <c r="D923" s="124"/>
      <c r="E923" s="124"/>
      <c r="F923" s="124"/>
      <c r="G923" s="124"/>
      <c r="H923" s="123"/>
      <c r="I923" s="124"/>
      <c r="J923" s="124"/>
      <c r="K923" s="124"/>
      <c r="L923" s="124"/>
      <c r="M923" s="124"/>
      <c r="N923" s="124"/>
      <c r="O923" s="124"/>
      <c r="P923" s="123"/>
      <c r="Q923" s="124"/>
      <c r="R923" s="124"/>
      <c r="S923" s="124"/>
      <c r="T923" s="124"/>
      <c r="U923" s="124"/>
      <c r="V923" s="124"/>
      <c r="W923" s="122"/>
      <c r="X923" s="122"/>
      <c r="Y923" s="122"/>
      <c r="Z923" s="121"/>
      <c r="AA923" s="121"/>
      <c r="AB923" s="121"/>
      <c r="AC923" s="121"/>
      <c r="AD923" s="121"/>
      <c r="AE923" s="121"/>
      <c r="AF923" s="192"/>
      <c r="AG923" s="192"/>
      <c r="AH923" s="192"/>
      <c r="AI923" s="192"/>
      <c r="AJ923" s="192"/>
    </row>
    <row r="924" spans="1:36" s="194" customFormat="1" ht="15">
      <c r="A924" s="121"/>
      <c r="B924" s="236"/>
      <c r="C924" s="124"/>
      <c r="D924" s="124"/>
      <c r="E924" s="124"/>
      <c r="F924" s="124"/>
      <c r="G924" s="124"/>
      <c r="H924" s="123"/>
      <c r="I924" s="124"/>
      <c r="J924" s="124"/>
      <c r="K924" s="124"/>
      <c r="L924" s="124"/>
      <c r="M924" s="124"/>
      <c r="N924" s="124"/>
      <c r="O924" s="124"/>
      <c r="P924" s="123"/>
      <c r="Q924" s="124"/>
      <c r="R924" s="124"/>
      <c r="S924" s="124"/>
      <c r="T924" s="124"/>
      <c r="U924" s="124"/>
      <c r="V924" s="124"/>
      <c r="W924" s="122"/>
      <c r="X924" s="122"/>
      <c r="Y924" s="122"/>
      <c r="Z924" s="121"/>
      <c r="AA924" s="121"/>
      <c r="AB924" s="121"/>
      <c r="AC924" s="121"/>
      <c r="AD924" s="121"/>
      <c r="AE924" s="121"/>
      <c r="AF924" s="121"/>
      <c r="AG924" s="192"/>
      <c r="AH924" s="192"/>
      <c r="AI924" s="192"/>
      <c r="AJ924" s="192"/>
    </row>
    <row r="925" spans="1:36" s="194" customFormat="1" ht="15">
      <c r="A925" s="121"/>
      <c r="B925" s="236"/>
      <c r="C925" s="124"/>
      <c r="D925" s="124"/>
      <c r="E925" s="124"/>
      <c r="F925" s="124"/>
      <c r="G925" s="124"/>
      <c r="H925" s="123"/>
      <c r="I925" s="124"/>
      <c r="J925" s="124"/>
      <c r="K925" s="124"/>
      <c r="L925" s="124"/>
      <c r="M925" s="124"/>
      <c r="N925" s="124"/>
      <c r="O925" s="124"/>
      <c r="P925" s="123"/>
      <c r="Q925" s="124"/>
      <c r="R925" s="124"/>
      <c r="S925" s="124"/>
      <c r="T925" s="124"/>
      <c r="U925" s="124"/>
      <c r="V925" s="124"/>
      <c r="W925" s="122"/>
      <c r="X925" s="122"/>
      <c r="Y925" s="122"/>
      <c r="Z925" s="121"/>
      <c r="AA925" s="121"/>
      <c r="AB925" s="121"/>
      <c r="AC925" s="121"/>
      <c r="AD925" s="121"/>
      <c r="AE925" s="121"/>
      <c r="AF925" s="121"/>
      <c r="AG925" s="192"/>
      <c r="AH925" s="192"/>
      <c r="AI925" s="192"/>
      <c r="AJ925" s="192"/>
    </row>
    <row r="926" spans="1:36" s="194" customFormat="1" ht="15">
      <c r="A926" s="121"/>
      <c r="B926" s="236"/>
      <c r="C926" s="124"/>
      <c r="D926" s="124"/>
      <c r="E926" s="124"/>
      <c r="F926" s="124"/>
      <c r="G926" s="124"/>
      <c r="H926" s="123"/>
      <c r="I926" s="124"/>
      <c r="J926" s="124"/>
      <c r="K926" s="124"/>
      <c r="L926" s="124"/>
      <c r="M926" s="124"/>
      <c r="N926" s="124"/>
      <c r="O926" s="124"/>
      <c r="P926" s="123"/>
      <c r="Q926" s="124"/>
      <c r="R926" s="124"/>
      <c r="S926" s="124"/>
      <c r="T926" s="124"/>
      <c r="U926" s="124"/>
      <c r="V926" s="124"/>
      <c r="W926" s="122"/>
      <c r="X926" s="122"/>
      <c r="Y926" s="122"/>
      <c r="Z926" s="121"/>
      <c r="AA926" s="121"/>
      <c r="AB926" s="121"/>
      <c r="AC926" s="121"/>
      <c r="AD926" s="121"/>
      <c r="AE926" s="121"/>
      <c r="AF926" s="121"/>
      <c r="AG926" s="192"/>
      <c r="AH926" s="192"/>
      <c r="AI926" s="192"/>
      <c r="AJ926" s="192"/>
    </row>
    <row r="927" spans="1:36" s="194" customFormat="1" ht="15">
      <c r="A927" s="121"/>
      <c r="B927" s="236"/>
      <c r="C927" s="124"/>
      <c r="D927" s="124"/>
      <c r="E927" s="124"/>
      <c r="F927" s="124"/>
      <c r="G927" s="124"/>
      <c r="H927" s="123"/>
      <c r="I927" s="124"/>
      <c r="J927" s="124"/>
      <c r="K927" s="124"/>
      <c r="L927" s="124"/>
      <c r="M927" s="124"/>
      <c r="N927" s="124"/>
      <c r="O927" s="124"/>
      <c r="P927" s="123"/>
      <c r="Q927" s="124"/>
      <c r="R927" s="124"/>
      <c r="S927" s="124"/>
      <c r="T927" s="124"/>
      <c r="U927" s="124"/>
      <c r="V927" s="124"/>
      <c r="W927" s="122"/>
      <c r="X927" s="122"/>
      <c r="Y927" s="122"/>
      <c r="Z927" s="121"/>
      <c r="AA927" s="121"/>
      <c r="AB927" s="121"/>
      <c r="AC927" s="121"/>
      <c r="AD927" s="121"/>
      <c r="AE927" s="121"/>
      <c r="AF927" s="121"/>
      <c r="AG927" s="192"/>
      <c r="AH927" s="192"/>
      <c r="AI927" s="192"/>
      <c r="AJ927" s="192"/>
    </row>
    <row r="928" spans="1:36" s="194" customFormat="1" ht="15">
      <c r="A928" s="121"/>
      <c r="B928" s="236"/>
      <c r="C928" s="124"/>
      <c r="D928" s="124"/>
      <c r="E928" s="124"/>
      <c r="F928" s="124"/>
      <c r="G928" s="124"/>
      <c r="H928" s="123"/>
      <c r="I928" s="124"/>
      <c r="J928" s="124"/>
      <c r="K928" s="124"/>
      <c r="L928" s="124"/>
      <c r="M928" s="124"/>
      <c r="N928" s="124"/>
      <c r="O928" s="124"/>
      <c r="P928" s="123"/>
      <c r="Q928" s="124"/>
      <c r="R928" s="124"/>
      <c r="S928" s="124"/>
      <c r="T928" s="124"/>
      <c r="U928" s="124"/>
      <c r="V928" s="124"/>
      <c r="W928" s="122"/>
      <c r="X928" s="122"/>
      <c r="Y928" s="122"/>
      <c r="Z928" s="121"/>
      <c r="AA928" s="121"/>
      <c r="AB928" s="121"/>
      <c r="AC928" s="121"/>
      <c r="AD928" s="121"/>
      <c r="AE928" s="121"/>
      <c r="AF928" s="121"/>
      <c r="AG928" s="192"/>
      <c r="AH928" s="192"/>
      <c r="AI928" s="192"/>
      <c r="AJ928" s="192"/>
    </row>
    <row r="929" spans="1:36" s="194" customFormat="1" ht="15">
      <c r="A929" s="121"/>
      <c r="B929" s="236"/>
      <c r="C929" s="124"/>
      <c r="D929" s="124"/>
      <c r="E929" s="124"/>
      <c r="F929" s="124"/>
      <c r="G929" s="124"/>
      <c r="H929" s="123"/>
      <c r="I929" s="124"/>
      <c r="J929" s="124"/>
      <c r="K929" s="124"/>
      <c r="L929" s="124"/>
      <c r="M929" s="124"/>
      <c r="N929" s="124"/>
      <c r="O929" s="124"/>
      <c r="P929" s="123"/>
      <c r="Q929" s="124"/>
      <c r="R929" s="124"/>
      <c r="S929" s="124"/>
      <c r="T929" s="124"/>
      <c r="U929" s="124"/>
      <c r="V929" s="124"/>
      <c r="W929" s="122"/>
      <c r="X929" s="122"/>
      <c r="Y929" s="122"/>
      <c r="Z929" s="121"/>
      <c r="AA929" s="121"/>
      <c r="AB929" s="121"/>
      <c r="AC929" s="121"/>
      <c r="AD929" s="121"/>
      <c r="AE929" s="121"/>
      <c r="AF929" s="121"/>
      <c r="AG929" s="192"/>
      <c r="AH929" s="192"/>
      <c r="AI929" s="192"/>
      <c r="AJ929" s="192"/>
    </row>
    <row r="930" spans="1:36" s="194" customFormat="1" ht="15">
      <c r="A930" s="121"/>
      <c r="B930" s="236"/>
      <c r="C930" s="124"/>
      <c r="D930" s="124"/>
      <c r="E930" s="124"/>
      <c r="F930" s="124"/>
      <c r="G930" s="124"/>
      <c r="H930" s="123"/>
      <c r="I930" s="124"/>
      <c r="J930" s="124"/>
      <c r="K930" s="124"/>
      <c r="L930" s="124"/>
      <c r="M930" s="124"/>
      <c r="N930" s="124"/>
      <c r="O930" s="124"/>
      <c r="P930" s="123"/>
      <c r="Q930" s="124"/>
      <c r="R930" s="124"/>
      <c r="S930" s="124"/>
      <c r="T930" s="124"/>
      <c r="U930" s="124"/>
      <c r="V930" s="124"/>
      <c r="W930" s="122"/>
      <c r="X930" s="122"/>
      <c r="Y930" s="122"/>
      <c r="Z930" s="121"/>
      <c r="AA930" s="121"/>
      <c r="AB930" s="121"/>
      <c r="AC930" s="121"/>
      <c r="AD930" s="121"/>
      <c r="AE930" s="121"/>
      <c r="AF930" s="121"/>
      <c r="AG930" s="192"/>
      <c r="AH930" s="192"/>
      <c r="AI930" s="192"/>
      <c r="AJ930" s="192"/>
    </row>
    <row r="931" spans="1:36" s="194" customFormat="1" ht="15">
      <c r="A931" s="121"/>
      <c r="B931" s="236"/>
      <c r="C931" s="124"/>
      <c r="D931" s="124"/>
      <c r="E931" s="124"/>
      <c r="F931" s="124"/>
      <c r="G931" s="124"/>
      <c r="H931" s="123"/>
      <c r="I931" s="124"/>
      <c r="J931" s="124"/>
      <c r="K931" s="124"/>
      <c r="L931" s="124"/>
      <c r="M931" s="124"/>
      <c r="N931" s="124"/>
      <c r="O931" s="124"/>
      <c r="P931" s="123"/>
      <c r="Q931" s="124"/>
      <c r="R931" s="124"/>
      <c r="S931" s="124"/>
      <c r="T931" s="124"/>
      <c r="U931" s="124"/>
      <c r="V931" s="124"/>
      <c r="W931" s="122"/>
      <c r="X931" s="122"/>
      <c r="Y931" s="122"/>
      <c r="Z931" s="121"/>
      <c r="AA931" s="121"/>
      <c r="AB931" s="121"/>
      <c r="AC931" s="121"/>
      <c r="AD931" s="121"/>
      <c r="AE931" s="121"/>
      <c r="AF931" s="121"/>
      <c r="AG931" s="192"/>
      <c r="AH931" s="192"/>
      <c r="AI931" s="192"/>
      <c r="AJ931" s="192"/>
    </row>
    <row r="932" spans="1:36" s="194" customFormat="1" ht="15">
      <c r="A932" s="121"/>
      <c r="B932" s="236"/>
      <c r="C932" s="124"/>
      <c r="D932" s="124"/>
      <c r="E932" s="124"/>
      <c r="F932" s="124"/>
      <c r="G932" s="124"/>
      <c r="H932" s="123"/>
      <c r="I932" s="124"/>
      <c r="J932" s="124"/>
      <c r="K932" s="124"/>
      <c r="L932" s="124"/>
      <c r="M932" s="124"/>
      <c r="N932" s="124"/>
      <c r="O932" s="124"/>
      <c r="P932" s="123"/>
      <c r="Q932" s="124"/>
      <c r="R932" s="124"/>
      <c r="S932" s="124"/>
      <c r="T932" s="124"/>
      <c r="U932" s="124"/>
      <c r="V932" s="124"/>
      <c r="W932" s="122"/>
      <c r="X932" s="122"/>
      <c r="Y932" s="122"/>
      <c r="Z932" s="121"/>
      <c r="AA932" s="121"/>
      <c r="AB932" s="121"/>
      <c r="AC932" s="121"/>
      <c r="AD932" s="121"/>
      <c r="AE932" s="121"/>
      <c r="AF932" s="121"/>
      <c r="AG932" s="192"/>
      <c r="AH932" s="192"/>
      <c r="AI932" s="192"/>
      <c r="AJ932" s="192"/>
    </row>
    <row r="933" spans="1:36" s="194" customFormat="1" ht="15">
      <c r="A933" s="121"/>
      <c r="B933" s="236"/>
      <c r="C933" s="124"/>
      <c r="D933" s="124"/>
      <c r="E933" s="124"/>
      <c r="F933" s="124"/>
      <c r="G933" s="124"/>
      <c r="H933" s="123"/>
      <c r="I933" s="124"/>
      <c r="J933" s="124"/>
      <c r="K933" s="124"/>
      <c r="L933" s="124"/>
      <c r="M933" s="124"/>
      <c r="N933" s="124"/>
      <c r="O933" s="124"/>
      <c r="P933" s="123"/>
      <c r="Q933" s="124"/>
      <c r="R933" s="124"/>
      <c r="S933" s="124"/>
      <c r="T933" s="124"/>
      <c r="U933" s="124"/>
      <c r="V933" s="124"/>
      <c r="W933" s="122"/>
      <c r="X933" s="122"/>
      <c r="Y933" s="122"/>
      <c r="Z933" s="121"/>
      <c r="AA933" s="121"/>
      <c r="AB933" s="121"/>
      <c r="AC933" s="121"/>
      <c r="AD933" s="121"/>
      <c r="AE933" s="121"/>
      <c r="AF933" s="121"/>
      <c r="AG933" s="192"/>
      <c r="AH933" s="192"/>
      <c r="AI933" s="192"/>
      <c r="AJ933" s="192"/>
    </row>
    <row r="934" spans="1:36" s="194" customFormat="1" ht="15">
      <c r="A934" s="121"/>
      <c r="B934" s="236"/>
      <c r="C934" s="124"/>
      <c r="D934" s="124"/>
      <c r="E934" s="124"/>
      <c r="F934" s="124"/>
      <c r="G934" s="124"/>
      <c r="H934" s="123"/>
      <c r="I934" s="124"/>
      <c r="J934" s="124"/>
      <c r="K934" s="124"/>
      <c r="L934" s="124"/>
      <c r="M934" s="124"/>
      <c r="N934" s="124"/>
      <c r="O934" s="124"/>
      <c r="P934" s="123"/>
      <c r="Q934" s="124"/>
      <c r="R934" s="124"/>
      <c r="S934" s="124"/>
      <c r="T934" s="124"/>
      <c r="U934" s="124"/>
      <c r="V934" s="124"/>
      <c r="W934" s="122"/>
      <c r="X934" s="122"/>
      <c r="Y934" s="122"/>
      <c r="Z934" s="121"/>
      <c r="AA934" s="121"/>
      <c r="AB934" s="121"/>
      <c r="AC934" s="121"/>
      <c r="AD934" s="121"/>
      <c r="AE934" s="121"/>
      <c r="AF934" s="121"/>
      <c r="AG934" s="192"/>
      <c r="AH934" s="192"/>
      <c r="AI934" s="192"/>
      <c r="AJ934" s="192"/>
    </row>
    <row r="935" spans="1:36" s="194" customFormat="1" ht="15">
      <c r="A935" s="121"/>
      <c r="B935" s="236"/>
      <c r="C935" s="124"/>
      <c r="D935" s="124"/>
      <c r="E935" s="124"/>
      <c r="F935" s="124"/>
      <c r="G935" s="124"/>
      <c r="H935" s="123"/>
      <c r="I935" s="124"/>
      <c r="J935" s="124"/>
      <c r="K935" s="124"/>
      <c r="L935" s="124"/>
      <c r="M935" s="124"/>
      <c r="N935" s="124"/>
      <c r="O935" s="124"/>
      <c r="P935" s="123"/>
      <c r="Q935" s="124"/>
      <c r="R935" s="124"/>
      <c r="S935" s="124"/>
      <c r="T935" s="124"/>
      <c r="U935" s="124"/>
      <c r="V935" s="124"/>
      <c r="W935" s="122"/>
      <c r="X935" s="122"/>
      <c r="Y935" s="122"/>
      <c r="Z935" s="121"/>
      <c r="AA935" s="121"/>
      <c r="AB935" s="121"/>
      <c r="AC935" s="121"/>
      <c r="AD935" s="121"/>
      <c r="AE935" s="121"/>
      <c r="AF935" s="121"/>
      <c r="AG935" s="192"/>
      <c r="AH935" s="192"/>
      <c r="AI935" s="192"/>
      <c r="AJ935" s="192"/>
    </row>
    <row r="936" spans="1:36" s="194" customFormat="1" ht="15">
      <c r="A936" s="121"/>
      <c r="B936" s="236"/>
      <c r="C936" s="124"/>
      <c r="D936" s="124"/>
      <c r="E936" s="124"/>
      <c r="F936" s="124"/>
      <c r="G936" s="124"/>
      <c r="H936" s="123"/>
      <c r="I936" s="124"/>
      <c r="J936" s="124"/>
      <c r="K936" s="124"/>
      <c r="L936" s="124"/>
      <c r="M936" s="124"/>
      <c r="N936" s="124"/>
      <c r="O936" s="124"/>
      <c r="P936" s="123"/>
      <c r="Q936" s="124"/>
      <c r="R936" s="124"/>
      <c r="S936" s="124"/>
      <c r="T936" s="124"/>
      <c r="U936" s="124"/>
      <c r="V936" s="124"/>
      <c r="W936" s="122"/>
      <c r="X936" s="122"/>
      <c r="Y936" s="122"/>
      <c r="Z936" s="121"/>
      <c r="AA936" s="121"/>
      <c r="AB936" s="121"/>
      <c r="AC936" s="121"/>
      <c r="AD936" s="121"/>
      <c r="AE936" s="121"/>
      <c r="AF936" s="121"/>
      <c r="AG936" s="192"/>
      <c r="AH936" s="192"/>
      <c r="AI936" s="192"/>
      <c r="AJ936" s="192"/>
    </row>
    <row r="937" spans="1:36" s="194" customFormat="1" ht="15">
      <c r="A937" s="121"/>
      <c r="B937" s="236"/>
      <c r="C937" s="124"/>
      <c r="D937" s="124"/>
      <c r="E937" s="124"/>
      <c r="F937" s="124"/>
      <c r="G937" s="124"/>
      <c r="H937" s="123"/>
      <c r="I937" s="124"/>
      <c r="J937" s="124"/>
      <c r="K937" s="124"/>
      <c r="L937" s="124"/>
      <c r="M937" s="124"/>
      <c r="N937" s="124"/>
      <c r="O937" s="124"/>
      <c r="P937" s="123"/>
      <c r="Q937" s="124"/>
      <c r="R937" s="124"/>
      <c r="S937" s="124"/>
      <c r="T937" s="124"/>
      <c r="U937" s="124"/>
      <c r="V937" s="124"/>
      <c r="W937" s="122"/>
      <c r="X937" s="122"/>
      <c r="Y937" s="122"/>
      <c r="Z937" s="121"/>
      <c r="AA937" s="121"/>
      <c r="AB937" s="121"/>
      <c r="AC937" s="121"/>
      <c r="AD937" s="121"/>
      <c r="AE937" s="121"/>
      <c r="AF937" s="121"/>
      <c r="AG937" s="192"/>
      <c r="AH937" s="192"/>
      <c r="AI937" s="192"/>
      <c r="AJ937" s="192"/>
    </row>
    <row r="938" spans="1:36" s="194" customFormat="1" ht="15">
      <c r="A938" s="121"/>
      <c r="B938" s="236"/>
      <c r="C938" s="124"/>
      <c r="D938" s="124"/>
      <c r="E938" s="124"/>
      <c r="F938" s="124"/>
      <c r="G938" s="124"/>
      <c r="H938" s="123"/>
      <c r="I938" s="124"/>
      <c r="J938" s="124"/>
      <c r="K938" s="124"/>
      <c r="L938" s="124"/>
      <c r="M938" s="124"/>
      <c r="N938" s="124"/>
      <c r="O938" s="124"/>
      <c r="P938" s="123"/>
      <c r="Q938" s="124"/>
      <c r="R938" s="124"/>
      <c r="S938" s="124"/>
      <c r="T938" s="124"/>
      <c r="U938" s="124"/>
      <c r="V938" s="124"/>
      <c r="W938" s="122"/>
      <c r="X938" s="122"/>
      <c r="Y938" s="122"/>
      <c r="Z938" s="121"/>
      <c r="AA938" s="121"/>
      <c r="AB938" s="121"/>
      <c r="AC938" s="121"/>
      <c r="AD938" s="121"/>
      <c r="AE938" s="121"/>
      <c r="AF938" s="121"/>
      <c r="AG938" s="192"/>
      <c r="AH938" s="192"/>
      <c r="AI938" s="192"/>
      <c r="AJ938" s="192"/>
    </row>
    <row r="939" spans="1:36" s="194" customFormat="1" ht="15">
      <c r="A939" s="121"/>
      <c r="B939" s="236"/>
      <c r="C939" s="124"/>
      <c r="D939" s="124"/>
      <c r="E939" s="124"/>
      <c r="F939" s="124"/>
      <c r="G939" s="124"/>
      <c r="H939" s="123"/>
      <c r="I939" s="124"/>
      <c r="J939" s="124"/>
      <c r="K939" s="124"/>
      <c r="L939" s="124"/>
      <c r="M939" s="124"/>
      <c r="N939" s="124"/>
      <c r="O939" s="124"/>
      <c r="P939" s="123"/>
      <c r="Q939" s="124"/>
      <c r="R939" s="124"/>
      <c r="S939" s="124"/>
      <c r="T939" s="124"/>
      <c r="U939" s="124"/>
      <c r="V939" s="124"/>
      <c r="W939" s="122"/>
      <c r="X939" s="122"/>
      <c r="Y939" s="122"/>
      <c r="Z939" s="121"/>
      <c r="AA939" s="121"/>
      <c r="AB939" s="121"/>
      <c r="AC939" s="121"/>
      <c r="AD939" s="121"/>
      <c r="AE939" s="121"/>
      <c r="AF939" s="121"/>
      <c r="AG939" s="192"/>
      <c r="AH939" s="192"/>
      <c r="AI939" s="192"/>
      <c r="AJ939" s="192"/>
    </row>
    <row r="940" spans="1:36" s="194" customFormat="1" ht="15">
      <c r="A940" s="121"/>
      <c r="B940" s="236"/>
      <c r="C940" s="124"/>
      <c r="D940" s="124"/>
      <c r="E940" s="124"/>
      <c r="F940" s="124"/>
      <c r="G940" s="124"/>
      <c r="H940" s="123"/>
      <c r="I940" s="124"/>
      <c r="J940" s="124"/>
      <c r="K940" s="124"/>
      <c r="L940" s="124"/>
      <c r="M940" s="124"/>
      <c r="N940" s="124"/>
      <c r="O940" s="124"/>
      <c r="P940" s="123"/>
      <c r="Q940" s="124"/>
      <c r="R940" s="124"/>
      <c r="S940" s="124"/>
      <c r="T940" s="124"/>
      <c r="U940" s="124"/>
      <c r="V940" s="124"/>
      <c r="W940" s="122"/>
      <c r="X940" s="122"/>
      <c r="Y940" s="122"/>
      <c r="Z940" s="121"/>
      <c r="AA940" s="121"/>
      <c r="AB940" s="121"/>
      <c r="AC940" s="121"/>
      <c r="AD940" s="121"/>
      <c r="AE940" s="121"/>
      <c r="AF940" s="121"/>
      <c r="AG940" s="192"/>
      <c r="AH940" s="192"/>
      <c r="AI940" s="192"/>
      <c r="AJ940" s="192"/>
    </row>
    <row r="941" spans="1:36" s="194" customFormat="1" ht="15">
      <c r="A941" s="121"/>
      <c r="B941" s="236"/>
      <c r="C941" s="124"/>
      <c r="D941" s="124"/>
      <c r="E941" s="124"/>
      <c r="F941" s="124"/>
      <c r="G941" s="124"/>
      <c r="H941" s="123"/>
      <c r="I941" s="124"/>
      <c r="J941" s="124"/>
      <c r="K941" s="124"/>
      <c r="L941" s="124"/>
      <c r="M941" s="124"/>
      <c r="N941" s="124"/>
      <c r="O941" s="124"/>
      <c r="P941" s="123"/>
      <c r="Q941" s="124"/>
      <c r="R941" s="124"/>
      <c r="S941" s="124"/>
      <c r="T941" s="124"/>
      <c r="U941" s="124"/>
      <c r="V941" s="124"/>
      <c r="W941" s="122"/>
      <c r="X941" s="122"/>
      <c r="Y941" s="122"/>
      <c r="Z941" s="121"/>
      <c r="AA941" s="121"/>
      <c r="AB941" s="121"/>
      <c r="AC941" s="121"/>
      <c r="AD941" s="121"/>
      <c r="AE941" s="121"/>
      <c r="AF941" s="121"/>
      <c r="AG941" s="192"/>
      <c r="AH941" s="192"/>
      <c r="AI941" s="192"/>
      <c r="AJ941" s="192"/>
    </row>
  </sheetData>
  <sheetProtection/>
  <dataValidations count="1">
    <dataValidation allowBlank="1" sqref="Q1:IV13 O14:Q30 F13 W14 S14:S30 T15:T30 A14:M30 A1:E13 T14:U14 G1:J13 L9:L12 K1:L8 K13:L13 M1:N13 F1:F8 P7:P13 O1:P6 O9:O13 A31:W54 X14:IV54 A107:IV65536 C55:P56 A55:B106 Q55:IV106 C88:P88 C87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ROUTINE, Duet
, start list&amp;CModified: 15.02.2019 13:54:36&amp;R&amp;P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328"/>
  <sheetViews>
    <sheetView zoomScale="75" zoomScaleNormal="75" zoomScalePageLayoutView="0" workbookViewId="0" topLeftCell="A17">
      <selection activeCell="G31" sqref="G31"/>
    </sheetView>
  </sheetViews>
  <sheetFormatPr defaultColWidth="9.125" defaultRowHeight="12.75" outlineLevelRow="3"/>
  <cols>
    <col min="1" max="1" width="6.125" style="192" customWidth="1"/>
    <col min="2" max="2" width="5.375" style="199" customWidth="1"/>
    <col min="3" max="3" width="12.625" style="194" customWidth="1"/>
    <col min="4" max="7" width="5.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5039062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5" hidden="1" outlineLevel="1">
      <c r="A2" s="332"/>
      <c r="B2" s="333"/>
      <c r="C2" s="208"/>
      <c r="D2" s="208"/>
      <c r="E2" s="208"/>
      <c r="F2" s="208"/>
      <c r="G2" s="208"/>
      <c r="H2" s="334" t="s">
        <v>11</v>
      </c>
      <c r="I2" s="335">
        <v>0</v>
      </c>
      <c r="J2" s="335">
        <v>0</v>
      </c>
      <c r="K2" s="335">
        <v>0</v>
      </c>
      <c r="L2" s="335">
        <v>0</v>
      </c>
      <c r="M2" s="335">
        <v>0</v>
      </c>
      <c r="N2" s="335"/>
      <c r="O2" s="335"/>
      <c r="P2" s="335"/>
      <c r="Q2" s="335"/>
      <c r="R2" s="209"/>
      <c r="S2" s="336">
        <f>ROUND((SUM(I2:O2)/(JUDGES_COUNT))*(TM_PART*10),4)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5" hidden="1" outlineLevel="1">
      <c r="A3" s="337"/>
      <c r="B3" s="338"/>
      <c r="C3" s="208"/>
      <c r="D3" s="208"/>
      <c r="E3" s="208"/>
      <c r="F3" s="208"/>
      <c r="G3" s="208"/>
      <c r="H3" s="334" t="s">
        <v>12</v>
      </c>
      <c r="I3" s="335">
        <v>0</v>
      </c>
      <c r="J3" s="335">
        <v>0</v>
      </c>
      <c r="K3" s="335">
        <v>0</v>
      </c>
      <c r="L3" s="335">
        <v>0</v>
      </c>
      <c r="M3" s="335">
        <v>0</v>
      </c>
      <c r="N3" s="335"/>
      <c r="O3" s="335"/>
      <c r="P3" s="335"/>
      <c r="Q3" s="335"/>
      <c r="R3" s="209"/>
      <c r="S3" s="336">
        <f>ROUND((SUM(I3:O3)/(JUDGES_COUNT))*(AI_PART*10),4)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ДУЭТ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16.02 9.00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Коблова Наталья</v>
      </c>
      <c r="C19" s="144"/>
      <c r="D19" s="144"/>
      <c r="E19" s="143">
        <f>SETUP!$AI$13</f>
        <v>0</v>
      </c>
      <c r="G19" s="150">
        <v>1</v>
      </c>
      <c r="H19" s="143" t="str">
        <f>SETUP!$AH$24</f>
        <v>Дехтярь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Фролова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Гурская</v>
      </c>
      <c r="C20" s="145"/>
      <c r="D20" s="145"/>
      <c r="E20" s="143">
        <f>SETUP!$AI$14</f>
        <v>0</v>
      </c>
      <c r="G20" s="150">
        <v>2</v>
      </c>
      <c r="H20" s="143" t="str">
        <f>SETUP!$AH$25</f>
        <v>Бичун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Сахарук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Чехович</v>
      </c>
      <c r="C21" s="145"/>
      <c r="D21" s="145"/>
      <c r="E21" s="143">
        <f>SETUP!$AI$15</f>
        <v>0</v>
      </c>
      <c r="G21" s="150">
        <v>3</v>
      </c>
      <c r="H21" s="143" t="str">
        <f>SETUP!$AH$26</f>
        <v>Шкулева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Лебедева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Кравцевич</v>
      </c>
      <c r="C22" s="145"/>
      <c r="D22" s="145"/>
      <c r="E22" s="143">
        <f>SETUP!$AI$16</f>
        <v>0</v>
      </c>
      <c r="G22" s="150">
        <v>4</v>
      </c>
      <c r="H22" s="143" t="str">
        <f>SETUP!$AH$27</f>
        <v>Цыплакова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Дармель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Шишко</v>
      </c>
      <c r="C23" s="145"/>
      <c r="D23" s="145"/>
      <c r="E23" s="143">
        <f>SETUP!$AI$17</f>
        <v>0</v>
      </c>
      <c r="G23" s="150">
        <v>5</v>
      </c>
      <c r="H23" s="143" t="str">
        <f>SETUP!$AH$28</f>
        <v>Санфирова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Денисюк Ольга</v>
      </c>
      <c r="S23" s="145"/>
      <c r="T23" s="143">
        <f>SETUP!$AI$39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5" hidden="1"/>
    <row r="37" ht="15" hidden="1"/>
    <row r="38" ht="15" hidden="1"/>
    <row r="39" ht="15" hidden="1"/>
    <row r="40" spans="1:36" s="153" customFormat="1" ht="1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D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166</v>
      </c>
      <c r="I53" s="175" t="s">
        <v>117</v>
      </c>
      <c r="J53" s="175"/>
      <c r="K53" s="175"/>
      <c r="L53" s="175"/>
      <c r="M53" s="175"/>
      <c r="N53" s="176"/>
      <c r="O53" s="323" t="s">
        <v>1</v>
      </c>
      <c r="P53" s="172" t="s">
        <v>166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3" s="119" customFormat="1" ht="17.25" customHeight="1">
      <c r="A55" s="331"/>
      <c r="B55" s="122">
        <v>0</v>
      </c>
      <c r="C55" s="114" t="s">
        <v>156</v>
      </c>
      <c r="D55" s="123"/>
      <c r="E55" s="306"/>
      <c r="F55" s="123"/>
      <c r="G55" s="318"/>
      <c r="H55" s="321"/>
      <c r="I55" s="123"/>
      <c r="J55" s="313"/>
      <c r="K55" s="311"/>
      <c r="L55" s="308"/>
      <c r="M55" s="308"/>
      <c r="N55" s="319"/>
      <c r="O55" s="123"/>
      <c r="P55" s="308"/>
      <c r="Q55" s="311"/>
      <c r="R55" s="123"/>
      <c r="S55" s="123"/>
      <c r="T55" s="205">
        <v>-1</v>
      </c>
      <c r="U55" s="256">
        <f>SUM(S58:S60,T55)</f>
        <v>60.9667</v>
      </c>
      <c r="V55" s="257">
        <f>ROUND(U55*FREE_PART,4)</f>
        <v>60.9667</v>
      </c>
      <c r="W55" s="342">
        <f>U55</f>
        <v>60.9667</v>
      </c>
      <c r="X55" s="326">
        <f>[1]!sn_val(B55)</f>
        <v>0</v>
      </c>
      <c r="Y55" s="159">
        <v>8</v>
      </c>
      <c r="Z55" s="123">
        <f>S58</f>
        <v>18</v>
      </c>
      <c r="AA55" s="123"/>
      <c r="AB55" s="123"/>
      <c r="AC55" s="195"/>
      <c r="AD55" s="123"/>
      <c r="AE55" s="123"/>
      <c r="AF55" s="121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23"/>
    </row>
    <row r="56" spans="1:42" s="123" customFormat="1" ht="17.25" customHeight="1">
      <c r="A56" s="331"/>
      <c r="B56" s="122"/>
      <c r="C56" s="308" t="s">
        <v>131</v>
      </c>
      <c r="E56" s="306"/>
      <c r="G56" s="318" t="s">
        <v>153</v>
      </c>
      <c r="H56" s="321"/>
      <c r="J56" s="313"/>
      <c r="N56" s="121"/>
      <c r="Q56" s="311"/>
      <c r="V56" s="324"/>
      <c r="W56" s="329">
        <f>W55</f>
        <v>60.9667</v>
      </c>
      <c r="X56" s="326">
        <f>X55</f>
        <v>0</v>
      </c>
      <c r="Y56" s="159"/>
      <c r="Z56" s="123">
        <f>Z55</f>
        <v>18</v>
      </c>
      <c r="AC56" s="195"/>
      <c r="AF56" s="121"/>
      <c r="AG56" s="126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1:42" s="123" customFormat="1" ht="17.25" customHeight="1">
      <c r="A57" s="331"/>
      <c r="B57" s="122"/>
      <c r="C57" s="308" t="s">
        <v>132</v>
      </c>
      <c r="E57" s="306"/>
      <c r="G57" s="318" t="s">
        <v>153</v>
      </c>
      <c r="H57" s="321"/>
      <c r="J57" s="313"/>
      <c r="N57" s="121"/>
      <c r="Q57" s="311"/>
      <c r="V57" s="324"/>
      <c r="W57" s="329">
        <f>W55</f>
        <v>60.9667</v>
      </c>
      <c r="X57" s="326">
        <f>X55</f>
        <v>0</v>
      </c>
      <c r="Y57" s="159"/>
      <c r="Z57" s="123">
        <f>Z55</f>
        <v>18</v>
      </c>
      <c r="AC57" s="195"/>
      <c r="AF57" s="121"/>
      <c r="AG57" s="126"/>
      <c r="AH57" s="69"/>
      <c r="AI57" s="69"/>
      <c r="AJ57" s="69"/>
      <c r="AK57" s="69"/>
      <c r="AL57" s="69"/>
      <c r="AM57" s="69"/>
      <c r="AN57" s="69"/>
      <c r="AO57" s="69"/>
      <c r="AP57" s="69"/>
    </row>
    <row r="58" spans="1:42" s="123" customFormat="1" ht="17.25" customHeight="1">
      <c r="A58" s="331"/>
      <c r="B58" s="122"/>
      <c r="C58" s="308"/>
      <c r="E58" s="306"/>
      <c r="G58" s="318"/>
      <c r="H58" s="349" t="s">
        <v>66</v>
      </c>
      <c r="I58" s="282">
        <v>6.5</v>
      </c>
      <c r="J58" s="282">
        <v>5.7</v>
      </c>
      <c r="K58" s="282">
        <v>6</v>
      </c>
      <c r="L58" s="282">
        <v>5.8</v>
      </c>
      <c r="M58" s="282">
        <v>6.2</v>
      </c>
      <c r="N58" s="282"/>
      <c r="O58" s="282"/>
      <c r="P58" s="282"/>
      <c r="Q58" s="356"/>
      <c r="R58" s="353"/>
      <c r="S58" s="327">
        <f>ROUND((SUM(I58:Q58,-(MAX(I58:Q58)),-(MIN(I58:Q58)))/(JUDGES_COUNT-2))*__fr_e__*10,4)</f>
        <v>18</v>
      </c>
      <c r="V58" s="324"/>
      <c r="W58" s="329">
        <f>W55</f>
        <v>60.9667</v>
      </c>
      <c r="X58" s="326">
        <f>X55</f>
        <v>0</v>
      </c>
      <c r="Y58" s="159"/>
      <c r="Z58" s="123">
        <f>Z55</f>
        <v>18</v>
      </c>
      <c r="AC58" s="195"/>
      <c r="AF58" s="121"/>
      <c r="AG58" s="126"/>
      <c r="AH58" s="69"/>
      <c r="AI58" s="69"/>
      <c r="AJ58" s="69"/>
      <c r="AK58" s="69"/>
      <c r="AL58" s="69"/>
      <c r="AM58" s="69"/>
      <c r="AN58" s="69"/>
      <c r="AO58" s="69"/>
      <c r="AP58" s="69"/>
    </row>
    <row r="59" spans="1:42" s="123" customFormat="1" ht="17.25" customHeight="1">
      <c r="A59" s="331"/>
      <c r="B59" s="122"/>
      <c r="C59" s="308"/>
      <c r="E59" s="306"/>
      <c r="G59" s="318"/>
      <c r="H59" s="349" t="s">
        <v>12</v>
      </c>
      <c r="I59" s="282">
        <v>6.3</v>
      </c>
      <c r="J59" s="282">
        <v>6.3</v>
      </c>
      <c r="K59" s="282">
        <v>6.7</v>
      </c>
      <c r="L59" s="282">
        <v>6.5</v>
      </c>
      <c r="M59" s="282">
        <v>6.3</v>
      </c>
      <c r="N59" s="282"/>
      <c r="O59" s="282"/>
      <c r="P59" s="282"/>
      <c r="Q59" s="356"/>
      <c r="R59" s="353"/>
      <c r="S59" s="327">
        <f>ROUND((SUM(I59:Q59,-(MAX(I59:Q59)),-(MIN(I59:Q59)))/(JUDGES_COUNT-2))*__fr_ai__*10,4)</f>
        <v>25.4667</v>
      </c>
      <c r="V59" s="324"/>
      <c r="W59" s="329">
        <f>W55</f>
        <v>60.9667</v>
      </c>
      <c r="X59" s="326">
        <f>X55</f>
        <v>0</v>
      </c>
      <c r="Y59" s="159"/>
      <c r="Z59" s="123">
        <f>Z55</f>
        <v>18</v>
      </c>
      <c r="AC59" s="195"/>
      <c r="AF59" s="121"/>
      <c r="AG59" s="126"/>
      <c r="AH59" s="69"/>
      <c r="AI59" s="69"/>
      <c r="AJ59" s="69"/>
      <c r="AK59" s="69"/>
      <c r="AL59" s="69"/>
      <c r="AM59" s="69"/>
      <c r="AN59" s="69"/>
      <c r="AO59" s="69"/>
      <c r="AP59" s="69"/>
    </row>
    <row r="60" spans="1:42" s="123" customFormat="1" ht="17.25" customHeight="1">
      <c r="A60" s="331"/>
      <c r="B60" s="122"/>
      <c r="C60" s="308"/>
      <c r="E60" s="306"/>
      <c r="G60" s="318"/>
      <c r="H60" s="349" t="s">
        <v>64</v>
      </c>
      <c r="I60" s="282">
        <v>6.2</v>
      </c>
      <c r="J60" s="282">
        <v>6.1</v>
      </c>
      <c r="K60" s="282">
        <v>6.1</v>
      </c>
      <c r="L60" s="282">
        <v>6.2</v>
      </c>
      <c r="M60" s="282">
        <v>6.5</v>
      </c>
      <c r="N60" s="282"/>
      <c r="O60" s="282"/>
      <c r="P60" s="282"/>
      <c r="Q60" s="356"/>
      <c r="R60" s="353"/>
      <c r="S60" s="327">
        <f>ROUND((SUM(I60:Q60,-(MAX(I60:Q60)),-(MIN(I60:Q60)))/(JUDGES_COUNT-2))*__fr_d__*10,4)</f>
        <v>18.5</v>
      </c>
      <c r="V60" s="324"/>
      <c r="W60" s="329">
        <f>W55</f>
        <v>60.9667</v>
      </c>
      <c r="X60" s="326">
        <f>X55</f>
        <v>0</v>
      </c>
      <c r="Y60" s="159"/>
      <c r="Z60" s="123">
        <f>Z55</f>
        <v>18</v>
      </c>
      <c r="AC60" s="195"/>
      <c r="AF60" s="121"/>
      <c r="AG60" s="126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1:42" s="123" customFormat="1" ht="17.25" customHeight="1">
      <c r="A61" s="331"/>
      <c r="B61" s="122"/>
      <c r="C61" s="308"/>
      <c r="E61" s="306"/>
      <c r="G61" s="318"/>
      <c r="H61" s="321"/>
      <c r="J61" s="313"/>
      <c r="N61" s="121"/>
      <c r="Q61" s="311"/>
      <c r="V61" s="324"/>
      <c r="W61" s="329">
        <f>W55</f>
        <v>60.9667</v>
      </c>
      <c r="X61" s="326">
        <f>X55</f>
        <v>0</v>
      </c>
      <c r="Y61" s="159"/>
      <c r="Z61" s="123">
        <f>Z55</f>
        <v>18</v>
      </c>
      <c r="AC61" s="195"/>
      <c r="AF61" s="121"/>
      <c r="AG61" s="126"/>
      <c r="AH61" s="69"/>
      <c r="AI61" s="69"/>
      <c r="AJ61" s="69"/>
      <c r="AK61" s="69"/>
      <c r="AL61" s="69"/>
      <c r="AM61" s="69"/>
      <c r="AN61" s="69"/>
      <c r="AO61" s="69"/>
      <c r="AP61" s="69"/>
    </row>
    <row r="62" spans="1:42" s="123" customFormat="1" ht="17.25" customHeight="1">
      <c r="A62" s="331"/>
      <c r="B62" s="122">
        <v>1</v>
      </c>
      <c r="C62" s="114" t="s">
        <v>160</v>
      </c>
      <c r="E62" s="306"/>
      <c r="G62" s="318"/>
      <c r="H62" s="321"/>
      <c r="I62" s="308"/>
      <c r="J62" s="314"/>
      <c r="K62" s="309"/>
      <c r="M62" s="308"/>
      <c r="N62" s="317"/>
      <c r="P62" s="306"/>
      <c r="Q62" s="309"/>
      <c r="T62" s="205"/>
      <c r="U62" s="256">
        <f>SUM(S65:S67,T62)</f>
        <v>64.4</v>
      </c>
      <c r="V62" s="257">
        <f>ROUND(U62*FREE_PART,4)</f>
        <v>64.4</v>
      </c>
      <c r="W62" s="342">
        <f>U62</f>
        <v>64.4</v>
      </c>
      <c r="X62" s="326">
        <f>[1]!sn_val(B62)</f>
        <v>1</v>
      </c>
      <c r="Y62" s="159">
        <v>4</v>
      </c>
      <c r="Z62" s="123">
        <f>S65</f>
        <v>18.5</v>
      </c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31"/>
      <c r="B63" s="122"/>
      <c r="C63" s="306" t="s">
        <v>150</v>
      </c>
      <c r="E63" s="306"/>
      <c r="G63" s="318" t="s">
        <v>152</v>
      </c>
      <c r="H63" s="321"/>
      <c r="I63" s="308"/>
      <c r="J63" s="314"/>
      <c r="K63" s="306"/>
      <c r="M63" s="306"/>
      <c r="N63" s="317"/>
      <c r="P63" s="306"/>
      <c r="Q63" s="309"/>
      <c r="V63" s="324"/>
      <c r="W63" s="329">
        <f>W62</f>
        <v>64.4</v>
      </c>
      <c r="X63" s="326">
        <f>X62</f>
        <v>1</v>
      </c>
      <c r="Y63" s="159"/>
      <c r="Z63" s="123">
        <f>Z62</f>
        <v>18.5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31"/>
      <c r="B64" s="122"/>
      <c r="C64" s="308" t="s">
        <v>149</v>
      </c>
      <c r="E64" s="306"/>
      <c r="G64" s="318" t="s">
        <v>152</v>
      </c>
      <c r="H64" s="321"/>
      <c r="I64" s="308"/>
      <c r="J64" s="314"/>
      <c r="K64" s="309"/>
      <c r="M64" s="308"/>
      <c r="N64" s="317"/>
      <c r="P64" s="306"/>
      <c r="Q64" s="309"/>
      <c r="V64" s="324"/>
      <c r="W64" s="329">
        <f>W62</f>
        <v>64.4</v>
      </c>
      <c r="X64" s="326">
        <f>X62</f>
        <v>1</v>
      </c>
      <c r="Y64" s="159"/>
      <c r="Z64" s="123">
        <f>Z62</f>
        <v>18.5</v>
      </c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31"/>
      <c r="B65" s="122"/>
      <c r="C65" s="308"/>
      <c r="E65" s="306"/>
      <c r="G65" s="318"/>
      <c r="H65" s="349" t="s">
        <v>66</v>
      </c>
      <c r="I65" s="351">
        <v>6.1</v>
      </c>
      <c r="J65" s="351">
        <v>6.2</v>
      </c>
      <c r="K65" s="351">
        <v>6.4</v>
      </c>
      <c r="L65" s="351">
        <v>6.2</v>
      </c>
      <c r="M65" s="351">
        <v>6.1</v>
      </c>
      <c r="N65" s="351"/>
      <c r="O65" s="282"/>
      <c r="P65" s="351"/>
      <c r="Q65" s="352"/>
      <c r="R65" s="353"/>
      <c r="S65" s="327">
        <f>ROUND((SUM(I65:Q65,-(MAX(I65:Q65)),-(MIN(I65:Q65)))/(JUDGES_COUNT-2))*__fr_e__*10,4)</f>
        <v>18.5</v>
      </c>
      <c r="V65" s="324"/>
      <c r="W65" s="329">
        <f>W62</f>
        <v>64.4</v>
      </c>
      <c r="X65" s="326">
        <f>X62</f>
        <v>1</v>
      </c>
      <c r="Y65" s="159"/>
      <c r="Z65" s="123">
        <f>Z62</f>
        <v>18.5</v>
      </c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31"/>
      <c r="B66" s="122"/>
      <c r="C66" s="308"/>
      <c r="E66" s="306"/>
      <c r="G66" s="318"/>
      <c r="H66" s="349" t="s">
        <v>12</v>
      </c>
      <c r="I66" s="351">
        <v>6.7</v>
      </c>
      <c r="J66" s="351">
        <v>6.6</v>
      </c>
      <c r="K66" s="351">
        <v>7</v>
      </c>
      <c r="L66" s="351">
        <v>6.5</v>
      </c>
      <c r="M66" s="351">
        <v>6.5</v>
      </c>
      <c r="N66" s="351"/>
      <c r="O66" s="282"/>
      <c r="P66" s="351"/>
      <c r="Q66" s="352"/>
      <c r="R66" s="353"/>
      <c r="S66" s="327">
        <f>ROUND((SUM(I66:Q66,-(MAX(I66:Q66)),-(MIN(I66:Q66)))/(JUDGES_COUNT-2))*__fr_ai__*10,4)</f>
        <v>26.4</v>
      </c>
      <c r="V66" s="324"/>
      <c r="W66" s="329">
        <f>W62</f>
        <v>64.4</v>
      </c>
      <c r="X66" s="326">
        <f>X62</f>
        <v>1</v>
      </c>
      <c r="Y66" s="159"/>
      <c r="Z66" s="123">
        <f>Z62</f>
        <v>18.5</v>
      </c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31"/>
      <c r="B67" s="122"/>
      <c r="C67" s="308"/>
      <c r="E67" s="306"/>
      <c r="G67" s="318"/>
      <c r="H67" s="349" t="s">
        <v>64</v>
      </c>
      <c r="I67" s="351">
        <v>6.4</v>
      </c>
      <c r="J67" s="351">
        <v>6.3</v>
      </c>
      <c r="K67" s="351">
        <v>6.5</v>
      </c>
      <c r="L67" s="351">
        <v>6.6</v>
      </c>
      <c r="M67" s="351">
        <v>6.8</v>
      </c>
      <c r="N67" s="351"/>
      <c r="O67" s="282"/>
      <c r="P67" s="351"/>
      <c r="Q67" s="352"/>
      <c r="R67" s="353"/>
      <c r="S67" s="327">
        <f>ROUND((SUM(I67:Q67,-(MAX(I67:Q67)),-(MIN(I67:Q67)))/(JUDGES_COUNT-2))*__fr_d__*10,4)</f>
        <v>19.5</v>
      </c>
      <c r="V67" s="324"/>
      <c r="W67" s="329">
        <f>W62</f>
        <v>64.4</v>
      </c>
      <c r="X67" s="326">
        <f>X62</f>
        <v>1</v>
      </c>
      <c r="Y67" s="159"/>
      <c r="Z67" s="123">
        <f>Z62</f>
        <v>18.5</v>
      </c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31"/>
      <c r="B68" s="122"/>
      <c r="C68" s="308"/>
      <c r="E68" s="306"/>
      <c r="G68" s="318"/>
      <c r="H68" s="321"/>
      <c r="I68" s="308"/>
      <c r="J68" s="314"/>
      <c r="K68" s="309"/>
      <c r="M68" s="308"/>
      <c r="N68" s="317"/>
      <c r="P68" s="306"/>
      <c r="Q68" s="309"/>
      <c r="V68" s="324"/>
      <c r="W68" s="329">
        <f>W62</f>
        <v>64.4</v>
      </c>
      <c r="X68" s="326">
        <f>X62</f>
        <v>1</v>
      </c>
      <c r="Y68" s="159"/>
      <c r="Z68" s="123">
        <f>Z62</f>
        <v>18.5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31"/>
      <c r="B69" s="122">
        <v>2</v>
      </c>
      <c r="C69" s="114" t="s">
        <v>155</v>
      </c>
      <c r="E69" s="306"/>
      <c r="G69" s="318"/>
      <c r="H69" s="321"/>
      <c r="I69" s="308"/>
      <c r="J69" s="314"/>
      <c r="K69" s="309"/>
      <c r="M69" s="308"/>
      <c r="N69" s="317"/>
      <c r="P69" s="306"/>
      <c r="Q69" s="309"/>
      <c r="T69" s="205"/>
      <c r="U69" s="256">
        <f>SUM(S72:S74,T69)</f>
        <v>67.33330000000001</v>
      </c>
      <c r="V69" s="257">
        <f>ROUND(U69*FREE_PART,4)</f>
        <v>67.3333</v>
      </c>
      <c r="W69" s="342">
        <f>U69</f>
        <v>67.33330000000001</v>
      </c>
      <c r="X69" s="326">
        <f>[1]!sn_val(B69)</f>
        <v>2</v>
      </c>
      <c r="Y69" s="159">
        <v>5</v>
      </c>
      <c r="Z69" s="123">
        <f>S72</f>
        <v>19.7</v>
      </c>
      <c r="AC69" s="195"/>
      <c r="AF69" s="118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3" s="123" customFormat="1" ht="17.25" customHeight="1">
      <c r="A70" s="330"/>
      <c r="B70" s="112"/>
      <c r="C70" s="113" t="s">
        <v>125</v>
      </c>
      <c r="D70" s="113"/>
      <c r="E70" s="113"/>
      <c r="F70" s="113"/>
      <c r="G70" s="235" t="s">
        <v>151</v>
      </c>
      <c r="H70" s="320"/>
      <c r="I70" s="115"/>
      <c r="J70" s="312"/>
      <c r="K70" s="115"/>
      <c r="L70" s="116"/>
      <c r="M70" s="117"/>
      <c r="N70" s="118"/>
      <c r="O70" s="117"/>
      <c r="P70" s="117"/>
      <c r="Q70" s="117"/>
      <c r="R70" s="117"/>
      <c r="S70" s="117"/>
      <c r="T70" s="117"/>
      <c r="U70" s="117"/>
      <c r="V70" s="341"/>
      <c r="W70" s="328">
        <f>W69</f>
        <v>67.33330000000001</v>
      </c>
      <c r="X70" s="325">
        <f>X69</f>
        <v>2</v>
      </c>
      <c r="Y70" s="117"/>
      <c r="Z70" s="119">
        <f>Z69</f>
        <v>19.7</v>
      </c>
      <c r="AA70" s="119"/>
      <c r="AB70" s="5"/>
      <c r="AC70" s="119"/>
      <c r="AD70" s="117"/>
      <c r="AE70" s="117"/>
      <c r="AF70" s="118"/>
      <c r="AG70" s="5"/>
      <c r="AH70" s="69"/>
      <c r="AI70" s="69"/>
      <c r="AJ70" s="69"/>
      <c r="AK70" s="69"/>
      <c r="AL70" s="69"/>
      <c r="AM70" s="69"/>
      <c r="AN70" s="69"/>
      <c r="AO70" s="69"/>
      <c r="AP70" s="69"/>
      <c r="AQ70" s="101"/>
    </row>
    <row r="71" spans="1:43" s="123" customFormat="1" ht="17.25" customHeight="1">
      <c r="A71" s="331"/>
      <c r="B71" s="122"/>
      <c r="C71" s="306" t="s">
        <v>126</v>
      </c>
      <c r="E71" s="306"/>
      <c r="G71" s="318" t="s">
        <v>151</v>
      </c>
      <c r="H71" s="321"/>
      <c r="J71" s="313"/>
      <c r="K71" s="306"/>
      <c r="L71" s="306"/>
      <c r="M71" s="306"/>
      <c r="N71" s="318"/>
      <c r="O71" s="308"/>
      <c r="P71" s="307"/>
      <c r="Q71" s="309"/>
      <c r="V71" s="324"/>
      <c r="W71" s="329">
        <f>W69</f>
        <v>67.33330000000001</v>
      </c>
      <c r="X71" s="326">
        <f>X69</f>
        <v>2</v>
      </c>
      <c r="Y71" s="159"/>
      <c r="Z71" s="123">
        <f>Z69</f>
        <v>19.7</v>
      </c>
      <c r="AC71" s="195"/>
      <c r="AF71" s="121"/>
      <c r="AG71" s="5"/>
      <c r="AH71" s="69"/>
      <c r="AI71" s="69"/>
      <c r="AJ71" s="69"/>
      <c r="AK71" s="69"/>
      <c r="AL71" s="69"/>
      <c r="AM71" s="69"/>
      <c r="AN71" s="69"/>
      <c r="AO71" s="69"/>
      <c r="AP71" s="69"/>
      <c r="AQ71" s="101"/>
    </row>
    <row r="72" spans="1:43" s="123" customFormat="1" ht="17.25" customHeight="1">
      <c r="A72" s="331"/>
      <c r="B72" s="122"/>
      <c r="C72" s="306"/>
      <c r="E72" s="306"/>
      <c r="G72" s="318"/>
      <c r="H72" s="349" t="s">
        <v>66</v>
      </c>
      <c r="I72" s="282">
        <v>6.4</v>
      </c>
      <c r="J72" s="282">
        <v>6.6</v>
      </c>
      <c r="K72" s="282">
        <v>6.7</v>
      </c>
      <c r="L72" s="282">
        <v>6.4</v>
      </c>
      <c r="M72" s="282">
        <v>7</v>
      </c>
      <c r="N72" s="351"/>
      <c r="O72" s="351"/>
      <c r="P72" s="351"/>
      <c r="Q72" s="352"/>
      <c r="R72" s="353"/>
      <c r="S72" s="327">
        <f>ROUND((SUM(I72:Q72,-(MAX(I72:Q72)),-(MIN(I72:Q72)))/(JUDGES_COUNT-2))*__fr_e__*10,4)</f>
        <v>19.7</v>
      </c>
      <c r="V72" s="324"/>
      <c r="W72" s="329">
        <f>W69</f>
        <v>67.33330000000001</v>
      </c>
      <c r="X72" s="326">
        <f>X69</f>
        <v>2</v>
      </c>
      <c r="Y72" s="159"/>
      <c r="Z72" s="123">
        <f>Z69</f>
        <v>19.7</v>
      </c>
      <c r="AC72" s="195"/>
      <c r="AF72" s="121"/>
      <c r="AG72" s="5"/>
      <c r="AH72" s="69"/>
      <c r="AI72" s="69"/>
      <c r="AJ72" s="69"/>
      <c r="AK72" s="69"/>
      <c r="AL72" s="69"/>
      <c r="AM72" s="69"/>
      <c r="AN72" s="69"/>
      <c r="AO72" s="69"/>
      <c r="AP72" s="69"/>
      <c r="AQ72" s="101"/>
    </row>
    <row r="73" spans="1:43" s="123" customFormat="1" ht="17.25" customHeight="1">
      <c r="A73" s="331"/>
      <c r="B73" s="122"/>
      <c r="C73" s="306"/>
      <c r="E73" s="306"/>
      <c r="G73" s="318"/>
      <c r="H73" s="349" t="s">
        <v>12</v>
      </c>
      <c r="I73" s="282">
        <v>7</v>
      </c>
      <c r="J73" s="282">
        <v>6.8</v>
      </c>
      <c r="K73" s="282">
        <v>7</v>
      </c>
      <c r="L73" s="282">
        <v>6.7</v>
      </c>
      <c r="M73" s="282">
        <v>7.2</v>
      </c>
      <c r="N73" s="351"/>
      <c r="O73" s="351"/>
      <c r="P73" s="351"/>
      <c r="Q73" s="352"/>
      <c r="R73" s="353"/>
      <c r="S73" s="327">
        <f>ROUND((SUM(I73:Q73,-(MAX(I73:Q73)),-(MIN(I73:Q73)))/(JUDGES_COUNT-2))*__fr_ai__*10,4)</f>
        <v>27.7333</v>
      </c>
      <c r="V73" s="324"/>
      <c r="W73" s="329">
        <f>W69</f>
        <v>67.33330000000001</v>
      </c>
      <c r="X73" s="326">
        <f>X69</f>
        <v>2</v>
      </c>
      <c r="Y73" s="159"/>
      <c r="Z73" s="123">
        <f>Z69</f>
        <v>19.7</v>
      </c>
      <c r="AC73" s="195"/>
      <c r="AF73" s="121"/>
      <c r="AG73" s="5"/>
      <c r="AH73" s="69"/>
      <c r="AI73" s="69"/>
      <c r="AJ73" s="69"/>
      <c r="AK73" s="69"/>
      <c r="AL73" s="69"/>
      <c r="AM73" s="69"/>
      <c r="AN73" s="69"/>
      <c r="AO73" s="69"/>
      <c r="AP73" s="69"/>
      <c r="AQ73" s="101"/>
    </row>
    <row r="74" spans="1:43" s="123" customFormat="1" ht="17.25" customHeight="1">
      <c r="A74" s="331"/>
      <c r="B74" s="122"/>
      <c r="C74" s="306"/>
      <c r="E74" s="306"/>
      <c r="G74" s="318"/>
      <c r="H74" s="349" t="s">
        <v>64</v>
      </c>
      <c r="I74" s="282">
        <v>6.3</v>
      </c>
      <c r="J74" s="282">
        <v>6.4</v>
      </c>
      <c r="K74" s="282">
        <v>6.8</v>
      </c>
      <c r="L74" s="282">
        <v>6.7</v>
      </c>
      <c r="M74" s="282">
        <v>6.8</v>
      </c>
      <c r="N74" s="351"/>
      <c r="O74" s="351"/>
      <c r="P74" s="351"/>
      <c r="Q74" s="352"/>
      <c r="R74" s="353"/>
      <c r="S74" s="327">
        <f>ROUND((SUM(I74:Q74,-(MAX(I74:Q74)),-(MIN(I74:Q74)))/(JUDGES_COUNT-2))*__fr_d__*10,4)</f>
        <v>19.9</v>
      </c>
      <c r="V74" s="324"/>
      <c r="W74" s="329">
        <f>W69</f>
        <v>67.33330000000001</v>
      </c>
      <c r="X74" s="326">
        <f>X69</f>
        <v>2</v>
      </c>
      <c r="Y74" s="159"/>
      <c r="Z74" s="123">
        <f>Z69</f>
        <v>19.7</v>
      </c>
      <c r="AC74" s="195"/>
      <c r="AF74" s="121"/>
      <c r="AG74" s="5"/>
      <c r="AH74" s="69"/>
      <c r="AI74" s="69"/>
      <c r="AJ74" s="69"/>
      <c r="AK74" s="69"/>
      <c r="AL74" s="69"/>
      <c r="AM74" s="69"/>
      <c r="AN74" s="69"/>
      <c r="AO74" s="69"/>
      <c r="AP74" s="69"/>
      <c r="AQ74" s="101"/>
    </row>
    <row r="75" spans="1:43" s="123" customFormat="1" ht="17.25" customHeight="1">
      <c r="A75" s="331"/>
      <c r="B75" s="122"/>
      <c r="C75" s="306"/>
      <c r="E75" s="306"/>
      <c r="G75" s="318"/>
      <c r="H75" s="321"/>
      <c r="J75" s="313"/>
      <c r="K75" s="306"/>
      <c r="L75" s="306"/>
      <c r="M75" s="306"/>
      <c r="N75" s="318"/>
      <c r="O75" s="308"/>
      <c r="P75" s="307"/>
      <c r="Q75" s="309"/>
      <c r="V75" s="324"/>
      <c r="W75" s="329">
        <f>W69</f>
        <v>67.33330000000001</v>
      </c>
      <c r="X75" s="326">
        <f>X69</f>
        <v>2</v>
      </c>
      <c r="Y75" s="159"/>
      <c r="Z75" s="123">
        <f>Z69</f>
        <v>19.7</v>
      </c>
      <c r="AC75" s="195"/>
      <c r="AF75" s="121"/>
      <c r="AG75" s="5"/>
      <c r="AH75" s="69"/>
      <c r="AI75" s="69"/>
      <c r="AJ75" s="69"/>
      <c r="AK75" s="69"/>
      <c r="AL75" s="69"/>
      <c r="AM75" s="69"/>
      <c r="AN75" s="69"/>
      <c r="AO75" s="69"/>
      <c r="AP75" s="69"/>
      <c r="AQ75" s="101"/>
    </row>
    <row r="76" spans="1:42" s="123" customFormat="1" ht="17.25" customHeight="1">
      <c r="A76" s="331"/>
      <c r="B76" s="122">
        <v>3</v>
      </c>
      <c r="C76" s="114" t="s">
        <v>157</v>
      </c>
      <c r="E76" s="306"/>
      <c r="G76" s="318"/>
      <c r="H76" s="321"/>
      <c r="I76" s="308"/>
      <c r="J76" s="314"/>
      <c r="K76" s="306"/>
      <c r="M76" s="306"/>
      <c r="N76" s="317"/>
      <c r="P76" s="306"/>
      <c r="Q76" s="309"/>
      <c r="T76" s="205">
        <v>-1</v>
      </c>
      <c r="U76" s="256">
        <f>SUM(S79:S81,T76)</f>
        <v>65.8667</v>
      </c>
      <c r="V76" s="257">
        <f>ROUND(U76*FREE_PART,4)</f>
        <v>65.8667</v>
      </c>
      <c r="W76" s="342">
        <f>U76</f>
        <v>65.8667</v>
      </c>
      <c r="X76" s="326">
        <f>[1]!sn_val(B76)</f>
        <v>3</v>
      </c>
      <c r="Y76" s="159">
        <v>10</v>
      </c>
      <c r="Z76" s="123">
        <f>S79</f>
        <v>19.9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31"/>
      <c r="B77" s="122"/>
      <c r="C77" s="306" t="s">
        <v>134</v>
      </c>
      <c r="E77" s="306"/>
      <c r="G77" s="318" t="s">
        <v>153</v>
      </c>
      <c r="H77" s="321"/>
      <c r="J77" s="313"/>
      <c r="K77" s="306"/>
      <c r="L77" s="306"/>
      <c r="M77" s="306"/>
      <c r="N77" s="318"/>
      <c r="O77" s="308"/>
      <c r="P77" s="307"/>
      <c r="V77" s="324"/>
      <c r="W77" s="329">
        <f>W76</f>
        <v>65.8667</v>
      </c>
      <c r="X77" s="326">
        <f>X76</f>
        <v>3</v>
      </c>
      <c r="Y77" s="159"/>
      <c r="Z77" s="123">
        <f>Z76</f>
        <v>19.9</v>
      </c>
      <c r="AC77" s="195"/>
      <c r="AF77" s="121"/>
      <c r="AG77" s="117"/>
      <c r="AH77" s="126"/>
      <c r="AI77" s="126"/>
      <c r="AJ77" s="126"/>
      <c r="AK77" s="126"/>
      <c r="AL77" s="126"/>
      <c r="AM77" s="126"/>
      <c r="AN77" s="126"/>
      <c r="AO77" s="126"/>
      <c r="AP77" s="126"/>
    </row>
    <row r="78" spans="1:42" s="123" customFormat="1" ht="17.25" customHeight="1">
      <c r="A78" s="331"/>
      <c r="B78" s="122"/>
      <c r="C78" s="308" t="s">
        <v>138</v>
      </c>
      <c r="E78" s="306"/>
      <c r="G78" s="318" t="s">
        <v>154</v>
      </c>
      <c r="H78" s="321"/>
      <c r="I78" s="310"/>
      <c r="J78" s="314"/>
      <c r="K78" s="306"/>
      <c r="M78" s="306"/>
      <c r="N78" s="317"/>
      <c r="P78" s="306"/>
      <c r="Q78" s="309"/>
      <c r="V78" s="324"/>
      <c r="W78" s="329">
        <f>W76</f>
        <v>65.8667</v>
      </c>
      <c r="X78" s="326">
        <f>X76</f>
        <v>3</v>
      </c>
      <c r="Y78" s="159"/>
      <c r="Z78" s="123">
        <f>Z76</f>
        <v>19.9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31"/>
      <c r="B79" s="122"/>
      <c r="C79" s="308"/>
      <c r="E79" s="306"/>
      <c r="G79" s="318"/>
      <c r="H79" s="349" t="s">
        <v>66</v>
      </c>
      <c r="I79" s="352">
        <v>6.3</v>
      </c>
      <c r="J79" s="282">
        <v>6.7</v>
      </c>
      <c r="K79" s="351">
        <v>6.5</v>
      </c>
      <c r="L79" s="282">
        <v>6.7</v>
      </c>
      <c r="M79" s="351">
        <v>6.8</v>
      </c>
      <c r="N79" s="351"/>
      <c r="O79" s="282"/>
      <c r="P79" s="351"/>
      <c r="Q79" s="352"/>
      <c r="R79" s="353"/>
      <c r="S79" s="327">
        <f>ROUND((SUM(I79:Q79,-(MAX(I79:Q79)),-(MIN(I79:Q79)))/(JUDGES_COUNT-2))*__fr_e__*10,4)</f>
        <v>19.9</v>
      </c>
      <c r="V79" s="324"/>
      <c r="W79" s="329">
        <f>W76</f>
        <v>65.8667</v>
      </c>
      <c r="X79" s="326">
        <f>X76</f>
        <v>3</v>
      </c>
      <c r="Y79" s="159"/>
      <c r="Z79" s="123">
        <f>Z76</f>
        <v>19.9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31"/>
      <c r="B80" s="122"/>
      <c r="C80" s="308"/>
      <c r="E80" s="306"/>
      <c r="G80" s="318"/>
      <c r="H80" s="349" t="s">
        <v>12</v>
      </c>
      <c r="I80" s="352">
        <v>7.2</v>
      </c>
      <c r="J80" s="282">
        <v>6.7</v>
      </c>
      <c r="K80" s="351">
        <v>7.1</v>
      </c>
      <c r="L80" s="282">
        <v>6.7</v>
      </c>
      <c r="M80" s="351">
        <v>6.8</v>
      </c>
      <c r="N80" s="351"/>
      <c r="O80" s="282"/>
      <c r="P80" s="351"/>
      <c r="Q80" s="352"/>
      <c r="R80" s="353"/>
      <c r="S80" s="327">
        <f>ROUND((SUM(I80:Q80,-(MAX(I80:Q80)),-(MIN(I80:Q80)))/(JUDGES_COUNT-2))*__fr_ai__*10,4)</f>
        <v>27.4667</v>
      </c>
      <c r="V80" s="324"/>
      <c r="W80" s="329">
        <f>W76</f>
        <v>65.8667</v>
      </c>
      <c r="X80" s="326">
        <f>X76</f>
        <v>3</v>
      </c>
      <c r="Y80" s="159"/>
      <c r="Z80" s="123">
        <f>Z76</f>
        <v>19.9</v>
      </c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31"/>
      <c r="B81" s="122"/>
      <c r="C81" s="308"/>
      <c r="E81" s="306"/>
      <c r="G81" s="318"/>
      <c r="H81" s="349" t="s">
        <v>64</v>
      </c>
      <c r="I81" s="352">
        <v>6.7</v>
      </c>
      <c r="J81" s="282">
        <v>6.3</v>
      </c>
      <c r="K81" s="351">
        <v>6.4</v>
      </c>
      <c r="L81" s="282">
        <v>6.8</v>
      </c>
      <c r="M81" s="351">
        <v>6.4</v>
      </c>
      <c r="N81" s="351"/>
      <c r="O81" s="282"/>
      <c r="P81" s="351"/>
      <c r="Q81" s="352"/>
      <c r="R81" s="353"/>
      <c r="S81" s="327">
        <f>ROUND((SUM(I81:Q81,-(MAX(I81:Q81)),-(MIN(I81:Q81)))/(JUDGES_COUNT-2))*__fr_d__*10,4)</f>
        <v>19.5</v>
      </c>
      <c r="V81" s="324"/>
      <c r="W81" s="329">
        <f>W76</f>
        <v>65.8667</v>
      </c>
      <c r="X81" s="326">
        <f>X76</f>
        <v>3</v>
      </c>
      <c r="Y81" s="159"/>
      <c r="Z81" s="123">
        <f>Z76</f>
        <v>19.9</v>
      </c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31"/>
      <c r="B82" s="122"/>
      <c r="C82" s="308"/>
      <c r="E82" s="306"/>
      <c r="G82" s="318"/>
      <c r="H82" s="321"/>
      <c r="I82" s="310"/>
      <c r="J82" s="314"/>
      <c r="K82" s="306"/>
      <c r="M82" s="306"/>
      <c r="N82" s="317"/>
      <c r="P82" s="306"/>
      <c r="Q82" s="309"/>
      <c r="V82" s="324"/>
      <c r="W82" s="329">
        <f>W76</f>
        <v>65.8667</v>
      </c>
      <c r="X82" s="326">
        <f>X76</f>
        <v>3</v>
      </c>
      <c r="Y82" s="159"/>
      <c r="Z82" s="123">
        <f>Z76</f>
        <v>19.9</v>
      </c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31"/>
      <c r="B83" s="122">
        <v>4</v>
      </c>
      <c r="C83" s="114" t="s">
        <v>157</v>
      </c>
      <c r="E83" s="306"/>
      <c r="G83" s="318"/>
      <c r="H83" s="321"/>
      <c r="J83" s="313"/>
      <c r="N83" s="121"/>
      <c r="Q83" s="311"/>
      <c r="T83" s="205"/>
      <c r="U83" s="256">
        <f>SUM(S86:S88,T83)</f>
        <v>66.4667</v>
      </c>
      <c r="V83" s="257">
        <f>ROUND(U83*FREE_PART,4)</f>
        <v>66.4667</v>
      </c>
      <c r="W83" s="342">
        <f>U83</f>
        <v>66.4667</v>
      </c>
      <c r="X83" s="326">
        <f>[1]!sn_val(B83)</f>
        <v>4</v>
      </c>
      <c r="Y83" s="159">
        <v>9</v>
      </c>
      <c r="Z83" s="123">
        <f>S86</f>
        <v>19.6</v>
      </c>
      <c r="AC83" s="195"/>
      <c r="AF83" s="121"/>
      <c r="AG83" s="126"/>
      <c r="AH83" s="69"/>
      <c r="AI83" s="69"/>
      <c r="AJ83" s="69"/>
      <c r="AK83" s="69"/>
      <c r="AL83" s="69"/>
      <c r="AM83" s="69"/>
      <c r="AN83" s="69"/>
      <c r="AO83" s="69"/>
      <c r="AP83" s="69"/>
    </row>
    <row r="84" spans="1:43" s="119" customFormat="1" ht="17.25" customHeight="1">
      <c r="A84" s="331"/>
      <c r="B84" s="122"/>
      <c r="C84" s="308" t="s">
        <v>133</v>
      </c>
      <c r="D84" s="123"/>
      <c r="E84" s="306"/>
      <c r="F84" s="123"/>
      <c r="G84" s="318" t="s">
        <v>151</v>
      </c>
      <c r="H84" s="321"/>
      <c r="I84" s="123"/>
      <c r="J84" s="313"/>
      <c r="K84" s="123"/>
      <c r="L84" s="123"/>
      <c r="M84" s="123"/>
      <c r="N84" s="121"/>
      <c r="O84" s="123"/>
      <c r="P84" s="123"/>
      <c r="Q84" s="311"/>
      <c r="R84" s="123"/>
      <c r="S84" s="123"/>
      <c r="T84" s="123"/>
      <c r="U84" s="123"/>
      <c r="V84" s="324"/>
      <c r="W84" s="329">
        <f>W83</f>
        <v>66.4667</v>
      </c>
      <c r="X84" s="326">
        <f>X83</f>
        <v>4</v>
      </c>
      <c r="Y84" s="159"/>
      <c r="Z84" s="123">
        <f>Z83</f>
        <v>19.6</v>
      </c>
      <c r="AA84" s="123"/>
      <c r="AB84" s="123"/>
      <c r="AC84" s="195"/>
      <c r="AD84" s="123"/>
      <c r="AE84" s="123"/>
      <c r="AF84" s="121"/>
      <c r="AG84" s="117"/>
      <c r="AH84" s="126"/>
      <c r="AI84" s="126"/>
      <c r="AJ84" s="126"/>
      <c r="AK84" s="126"/>
      <c r="AL84" s="126"/>
      <c r="AM84" s="126"/>
      <c r="AN84" s="126"/>
      <c r="AO84" s="126"/>
      <c r="AP84" s="126"/>
      <c r="AQ84" s="123"/>
    </row>
    <row r="85" spans="1:42" s="123" customFormat="1" ht="17.25" customHeight="1">
      <c r="A85" s="331"/>
      <c r="B85" s="122"/>
      <c r="C85" s="308" t="s">
        <v>137</v>
      </c>
      <c r="E85" s="306"/>
      <c r="G85" s="318" t="s">
        <v>151</v>
      </c>
      <c r="H85" s="321"/>
      <c r="I85" s="308"/>
      <c r="J85" s="314"/>
      <c r="K85" s="306"/>
      <c r="M85" s="306"/>
      <c r="N85" s="317"/>
      <c r="P85" s="306"/>
      <c r="Q85" s="309"/>
      <c r="V85" s="324"/>
      <c r="W85" s="329">
        <f>W83</f>
        <v>66.4667</v>
      </c>
      <c r="X85" s="326">
        <f>X83</f>
        <v>4</v>
      </c>
      <c r="Y85" s="159"/>
      <c r="Z85" s="123">
        <f>Z83</f>
        <v>19.6</v>
      </c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31"/>
      <c r="B86" s="122"/>
      <c r="C86" s="308"/>
      <c r="E86" s="306"/>
      <c r="G86" s="318"/>
      <c r="H86" s="349" t="s">
        <v>66</v>
      </c>
      <c r="I86" s="351">
        <v>6.5</v>
      </c>
      <c r="J86" s="282">
        <v>6.5</v>
      </c>
      <c r="K86" s="351">
        <v>6.6</v>
      </c>
      <c r="L86" s="282">
        <v>6.5</v>
      </c>
      <c r="M86" s="351">
        <v>6.7</v>
      </c>
      <c r="N86" s="351"/>
      <c r="O86" s="282"/>
      <c r="P86" s="351"/>
      <c r="Q86" s="352"/>
      <c r="R86" s="353"/>
      <c r="S86" s="327">
        <f>ROUND((SUM(I86:Q86,-(MAX(I86:Q86)),-(MIN(I86:Q86)))/(JUDGES_COUNT-2))*__fr_e__*10,4)</f>
        <v>19.6</v>
      </c>
      <c r="V86" s="324"/>
      <c r="W86" s="329">
        <f>W83</f>
        <v>66.4667</v>
      </c>
      <c r="X86" s="326">
        <f>X83</f>
        <v>4</v>
      </c>
      <c r="Y86" s="159"/>
      <c r="Z86" s="123">
        <f>Z83</f>
        <v>19.6</v>
      </c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31"/>
      <c r="B87" s="122"/>
      <c r="C87" s="308"/>
      <c r="E87" s="306"/>
      <c r="G87" s="318"/>
      <c r="H87" s="349" t="s">
        <v>12</v>
      </c>
      <c r="I87" s="351">
        <v>6.9</v>
      </c>
      <c r="J87" s="282">
        <v>6.6</v>
      </c>
      <c r="K87" s="351">
        <v>6.6</v>
      </c>
      <c r="L87" s="282">
        <v>6.8</v>
      </c>
      <c r="M87" s="351">
        <v>7</v>
      </c>
      <c r="N87" s="351"/>
      <c r="O87" s="282"/>
      <c r="P87" s="351"/>
      <c r="Q87" s="352"/>
      <c r="R87" s="353"/>
      <c r="S87" s="327">
        <f>ROUND((SUM(I87:Q87,-(MAX(I87:Q87)),-(MIN(I87:Q87)))/(JUDGES_COUNT-2))*__fr_ai__*10,4)</f>
        <v>27.0667</v>
      </c>
      <c r="V87" s="324"/>
      <c r="W87" s="329">
        <f>W83</f>
        <v>66.4667</v>
      </c>
      <c r="X87" s="326">
        <f>X83</f>
        <v>4</v>
      </c>
      <c r="Y87" s="159"/>
      <c r="Z87" s="123">
        <f>Z83</f>
        <v>19.6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31"/>
      <c r="B88" s="122"/>
      <c r="C88" s="308"/>
      <c r="E88" s="306"/>
      <c r="G88" s="318"/>
      <c r="H88" s="349" t="s">
        <v>64</v>
      </c>
      <c r="I88" s="351">
        <v>6.5</v>
      </c>
      <c r="J88" s="282">
        <v>6.7</v>
      </c>
      <c r="K88" s="351">
        <v>6.6</v>
      </c>
      <c r="L88" s="282">
        <v>6.5</v>
      </c>
      <c r="M88" s="351">
        <v>7</v>
      </c>
      <c r="N88" s="351"/>
      <c r="O88" s="282"/>
      <c r="P88" s="351"/>
      <c r="Q88" s="352"/>
      <c r="R88" s="353"/>
      <c r="S88" s="327">
        <f>ROUND((SUM(I88:Q88,-(MAX(I88:Q88)),-(MIN(I88:Q88)))/(JUDGES_COUNT-2))*__fr_d__*10,4)</f>
        <v>19.8</v>
      </c>
      <c r="V88" s="324"/>
      <c r="W88" s="329">
        <f>W83</f>
        <v>66.4667</v>
      </c>
      <c r="X88" s="326">
        <f>X83</f>
        <v>4</v>
      </c>
      <c r="Y88" s="159"/>
      <c r="Z88" s="123">
        <f>Z83</f>
        <v>19.6</v>
      </c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31"/>
      <c r="B89" s="122"/>
      <c r="C89" s="308"/>
      <c r="E89" s="306"/>
      <c r="G89" s="318"/>
      <c r="H89" s="321"/>
      <c r="I89" s="308"/>
      <c r="J89" s="314"/>
      <c r="K89" s="306"/>
      <c r="M89" s="306"/>
      <c r="N89" s="317"/>
      <c r="P89" s="306"/>
      <c r="Q89" s="309"/>
      <c r="V89" s="324"/>
      <c r="W89" s="329">
        <f>W83</f>
        <v>66.4667</v>
      </c>
      <c r="X89" s="326">
        <f>X83</f>
        <v>4</v>
      </c>
      <c r="Y89" s="159"/>
      <c r="Z89" s="123">
        <f>Z83</f>
        <v>19.6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3" s="123" customFormat="1" ht="17.25" customHeight="1">
      <c r="A90" s="331"/>
      <c r="B90" s="122">
        <v>5</v>
      </c>
      <c r="C90" s="114" t="s">
        <v>156</v>
      </c>
      <c r="E90" s="306"/>
      <c r="G90" s="318"/>
      <c r="H90" s="321"/>
      <c r="I90" s="308"/>
      <c r="J90" s="314"/>
      <c r="K90" s="306"/>
      <c r="M90" s="306"/>
      <c r="N90" s="317"/>
      <c r="P90" s="306"/>
      <c r="Q90" s="309"/>
      <c r="T90" s="205"/>
      <c r="U90" s="256">
        <f>SUM(S93:S95,T90)</f>
        <v>68.36670000000001</v>
      </c>
      <c r="V90" s="257">
        <f>ROUND(U90*FREE_PART,4)</f>
        <v>68.3667</v>
      </c>
      <c r="W90" s="342">
        <f>U90</f>
        <v>68.36670000000001</v>
      </c>
      <c r="X90" s="326">
        <f>[1]!sn_val(B90)</f>
        <v>5</v>
      </c>
      <c r="Y90" s="159">
        <v>7</v>
      </c>
      <c r="Z90" s="123">
        <f>S93</f>
        <v>20.1</v>
      </c>
      <c r="AC90" s="195"/>
      <c r="AF90" s="121"/>
      <c r="AG90" s="5"/>
      <c r="AH90" s="69"/>
      <c r="AI90" s="69"/>
      <c r="AJ90" s="69"/>
      <c r="AK90" s="69"/>
      <c r="AL90" s="69"/>
      <c r="AM90" s="69"/>
      <c r="AN90" s="69"/>
      <c r="AO90" s="69"/>
      <c r="AP90" s="69"/>
      <c r="AQ90" s="119"/>
    </row>
    <row r="91" spans="1:42" s="123" customFormat="1" ht="17.25" customHeight="1">
      <c r="A91" s="331"/>
      <c r="B91" s="122"/>
      <c r="C91" s="310" t="s">
        <v>129</v>
      </c>
      <c r="E91" s="306"/>
      <c r="G91" s="318" t="s">
        <v>152</v>
      </c>
      <c r="H91" s="321"/>
      <c r="I91" s="308"/>
      <c r="J91" s="314"/>
      <c r="K91" s="306"/>
      <c r="M91" s="306"/>
      <c r="N91" s="317"/>
      <c r="P91" s="306"/>
      <c r="Q91" s="311"/>
      <c r="V91" s="324"/>
      <c r="W91" s="329">
        <f>W90</f>
        <v>68.36670000000001</v>
      </c>
      <c r="X91" s="326">
        <f>X90</f>
        <v>5</v>
      </c>
      <c r="Y91" s="159"/>
      <c r="Z91" s="123">
        <f>Z90</f>
        <v>20.1</v>
      </c>
      <c r="AC91" s="195"/>
      <c r="AF91" s="121"/>
      <c r="AG91" s="5"/>
      <c r="AH91" s="69"/>
      <c r="AI91" s="69"/>
      <c r="AJ91" s="69"/>
      <c r="AK91" s="69"/>
      <c r="AL91" s="69"/>
      <c r="AM91" s="69"/>
      <c r="AN91" s="69"/>
      <c r="AO91" s="69"/>
      <c r="AP91" s="69"/>
    </row>
    <row r="92" spans="1:42" s="123" customFormat="1" ht="17.25" customHeight="1">
      <c r="A92" s="331"/>
      <c r="B92" s="122"/>
      <c r="C92" s="308" t="s">
        <v>130</v>
      </c>
      <c r="E92" s="306"/>
      <c r="G92" s="318" t="s">
        <v>152</v>
      </c>
      <c r="H92" s="321"/>
      <c r="J92" s="313"/>
      <c r="K92" s="311"/>
      <c r="L92" s="308"/>
      <c r="M92" s="308"/>
      <c r="N92" s="319"/>
      <c r="P92" s="308"/>
      <c r="Q92" s="311"/>
      <c r="V92" s="324"/>
      <c r="W92" s="329">
        <f>W90</f>
        <v>68.36670000000001</v>
      </c>
      <c r="X92" s="326">
        <f>X90</f>
        <v>5</v>
      </c>
      <c r="Y92" s="159"/>
      <c r="Z92" s="123">
        <f>Z90</f>
        <v>20.1</v>
      </c>
      <c r="AC92" s="195"/>
      <c r="AF92" s="121"/>
      <c r="AG92" s="5"/>
      <c r="AH92" s="69"/>
      <c r="AI92" s="69"/>
      <c r="AJ92" s="69"/>
      <c r="AK92" s="69"/>
      <c r="AL92" s="69"/>
      <c r="AM92" s="69"/>
      <c r="AN92" s="69"/>
      <c r="AO92" s="69"/>
      <c r="AP92" s="69"/>
    </row>
    <row r="93" spans="1:42" s="123" customFormat="1" ht="17.25" customHeight="1">
      <c r="A93" s="331"/>
      <c r="B93" s="122"/>
      <c r="C93" s="308"/>
      <c r="E93" s="306"/>
      <c r="G93" s="318"/>
      <c r="H93" s="349" t="s">
        <v>66</v>
      </c>
      <c r="I93" s="282">
        <v>7.2</v>
      </c>
      <c r="J93" s="351">
        <v>6.8</v>
      </c>
      <c r="K93" s="356">
        <v>6.8</v>
      </c>
      <c r="L93" s="351">
        <v>6.5</v>
      </c>
      <c r="M93" s="351">
        <v>6.5</v>
      </c>
      <c r="N93" s="351"/>
      <c r="O93" s="282"/>
      <c r="P93" s="351"/>
      <c r="Q93" s="356"/>
      <c r="R93" s="353"/>
      <c r="S93" s="327">
        <f>ROUND((SUM(I93:Q93,-(MAX(I93:Q93)),-(MIN(I93:Q93)))/(JUDGES_COUNT-2))*__fr_e__*10,4)</f>
        <v>20.1</v>
      </c>
      <c r="V93" s="324"/>
      <c r="W93" s="329">
        <f>W90</f>
        <v>68.36670000000001</v>
      </c>
      <c r="X93" s="326">
        <f>X90</f>
        <v>5</v>
      </c>
      <c r="Y93" s="159"/>
      <c r="Z93" s="123">
        <f>Z90</f>
        <v>20.1</v>
      </c>
      <c r="AC93" s="195"/>
      <c r="AF93" s="121"/>
      <c r="AG93" s="5"/>
      <c r="AH93" s="69"/>
      <c r="AI93" s="69"/>
      <c r="AJ93" s="69"/>
      <c r="AK93" s="69"/>
      <c r="AL93" s="69"/>
      <c r="AM93" s="69"/>
      <c r="AN93" s="69"/>
      <c r="AO93" s="69"/>
      <c r="AP93" s="69"/>
    </row>
    <row r="94" spans="1:42" s="123" customFormat="1" ht="17.25" customHeight="1">
      <c r="A94" s="331"/>
      <c r="B94" s="122"/>
      <c r="C94" s="308"/>
      <c r="E94" s="306"/>
      <c r="G94" s="318"/>
      <c r="H94" s="349" t="s">
        <v>12</v>
      </c>
      <c r="I94" s="282">
        <v>7.1</v>
      </c>
      <c r="J94" s="351">
        <v>6.7</v>
      </c>
      <c r="K94" s="356">
        <v>6.8</v>
      </c>
      <c r="L94" s="351">
        <v>7</v>
      </c>
      <c r="M94" s="351">
        <v>7.3</v>
      </c>
      <c r="N94" s="351"/>
      <c r="O94" s="282"/>
      <c r="P94" s="351"/>
      <c r="Q94" s="356"/>
      <c r="R94" s="353"/>
      <c r="S94" s="327">
        <f>ROUND((SUM(I94:Q94,-(MAX(I94:Q94)),-(MIN(I94:Q94)))/(JUDGES_COUNT-2))*__fr_ai__*10,4)</f>
        <v>27.8667</v>
      </c>
      <c r="V94" s="324"/>
      <c r="W94" s="329">
        <f>W90</f>
        <v>68.36670000000001</v>
      </c>
      <c r="X94" s="326">
        <f>X90</f>
        <v>5</v>
      </c>
      <c r="Y94" s="159"/>
      <c r="Z94" s="123">
        <f>Z90</f>
        <v>20.1</v>
      </c>
      <c r="AC94" s="195"/>
      <c r="AF94" s="121"/>
      <c r="AG94" s="5"/>
      <c r="AH94" s="69"/>
      <c r="AI94" s="69"/>
      <c r="AJ94" s="69"/>
      <c r="AK94" s="69"/>
      <c r="AL94" s="69"/>
      <c r="AM94" s="69"/>
      <c r="AN94" s="69"/>
      <c r="AO94" s="69"/>
      <c r="AP94" s="69"/>
    </row>
    <row r="95" spans="1:42" s="123" customFormat="1" ht="17.25" customHeight="1">
      <c r="A95" s="331"/>
      <c r="B95" s="122"/>
      <c r="C95" s="308"/>
      <c r="E95" s="306"/>
      <c r="G95" s="318"/>
      <c r="H95" s="349" t="s">
        <v>64</v>
      </c>
      <c r="I95" s="282">
        <v>6.5</v>
      </c>
      <c r="J95" s="351">
        <v>6.8</v>
      </c>
      <c r="K95" s="356">
        <v>6.7</v>
      </c>
      <c r="L95" s="351">
        <v>6.9</v>
      </c>
      <c r="M95" s="351">
        <v>7.1</v>
      </c>
      <c r="N95" s="351"/>
      <c r="O95" s="282"/>
      <c r="P95" s="351"/>
      <c r="Q95" s="356"/>
      <c r="R95" s="353"/>
      <c r="S95" s="327">
        <f>ROUND((SUM(I95:Q95,-(MAX(I95:Q95)),-(MIN(I95:Q95)))/(JUDGES_COUNT-2))*__fr_d__*10,4)</f>
        <v>20.4</v>
      </c>
      <c r="V95" s="324"/>
      <c r="W95" s="329">
        <f>W90</f>
        <v>68.36670000000001</v>
      </c>
      <c r="X95" s="326">
        <f>X90</f>
        <v>5</v>
      </c>
      <c r="Y95" s="159"/>
      <c r="Z95" s="123">
        <f>Z90</f>
        <v>20.1</v>
      </c>
      <c r="AC95" s="195"/>
      <c r="AF95" s="121"/>
      <c r="AG95" s="5"/>
      <c r="AH95" s="69"/>
      <c r="AI95" s="69"/>
      <c r="AJ95" s="69"/>
      <c r="AK95" s="69"/>
      <c r="AL95" s="69"/>
      <c r="AM95" s="69"/>
      <c r="AN95" s="69"/>
      <c r="AO95" s="69"/>
      <c r="AP95" s="69"/>
    </row>
    <row r="96" spans="1:42" s="123" customFormat="1" ht="17.25" customHeight="1">
      <c r="A96" s="331"/>
      <c r="B96" s="122"/>
      <c r="C96" s="308"/>
      <c r="E96" s="306"/>
      <c r="G96" s="318"/>
      <c r="H96" s="321"/>
      <c r="J96" s="313"/>
      <c r="K96" s="311"/>
      <c r="L96" s="308"/>
      <c r="M96" s="308"/>
      <c r="N96" s="319"/>
      <c r="P96" s="308"/>
      <c r="Q96" s="311"/>
      <c r="V96" s="324"/>
      <c r="W96" s="329">
        <f>W90</f>
        <v>68.36670000000001</v>
      </c>
      <c r="X96" s="326">
        <f>X90</f>
        <v>5</v>
      </c>
      <c r="Y96" s="159"/>
      <c r="Z96" s="123">
        <f>Z90</f>
        <v>20.1</v>
      </c>
      <c r="AC96" s="195"/>
      <c r="AF96" s="121"/>
      <c r="AG96" s="5"/>
      <c r="AH96" s="69"/>
      <c r="AI96" s="69"/>
      <c r="AJ96" s="69"/>
      <c r="AK96" s="69"/>
      <c r="AL96" s="69"/>
      <c r="AM96" s="69"/>
      <c r="AN96" s="69"/>
      <c r="AO96" s="69"/>
      <c r="AP96" s="69"/>
    </row>
    <row r="97" spans="1:43" s="123" customFormat="1" ht="17.25" customHeight="1">
      <c r="A97" s="331"/>
      <c r="B97" s="122">
        <v>6</v>
      </c>
      <c r="C97" s="114" t="s">
        <v>155</v>
      </c>
      <c r="E97" s="306"/>
      <c r="G97" s="318"/>
      <c r="H97" s="321"/>
      <c r="J97" s="313"/>
      <c r="K97" s="306"/>
      <c r="L97" s="306"/>
      <c r="M97" s="306"/>
      <c r="N97" s="318"/>
      <c r="O97" s="308"/>
      <c r="P97" s="307"/>
      <c r="Q97" s="309"/>
      <c r="T97" s="205"/>
      <c r="U97" s="256">
        <f>SUM(S100:S102,T97)</f>
        <v>66.9667</v>
      </c>
      <c r="V97" s="257">
        <f>ROUND(U97*FREE_PART,4)</f>
        <v>66.9667</v>
      </c>
      <c r="W97" s="342">
        <f>U97</f>
        <v>66.9667</v>
      </c>
      <c r="X97" s="326">
        <f>[1]!sn_val(B97)</f>
        <v>6</v>
      </c>
      <c r="Y97" s="159">
        <v>6</v>
      </c>
      <c r="Z97" s="123">
        <f>S100</f>
        <v>19.8</v>
      </c>
      <c r="AC97" s="195"/>
      <c r="AF97" s="121"/>
      <c r="AG97" s="5"/>
      <c r="AH97" s="69"/>
      <c r="AI97" s="69"/>
      <c r="AJ97" s="69"/>
      <c r="AK97" s="69"/>
      <c r="AL97" s="69"/>
      <c r="AM97" s="69"/>
      <c r="AN97" s="69"/>
      <c r="AO97" s="69"/>
      <c r="AP97" s="69"/>
      <c r="AQ97" s="101"/>
    </row>
    <row r="98" spans="1:43" s="123" customFormat="1" ht="17.25" customHeight="1">
      <c r="A98" s="331"/>
      <c r="B98" s="122"/>
      <c r="C98" s="308" t="s">
        <v>128</v>
      </c>
      <c r="E98" s="306"/>
      <c r="G98" s="318" t="s">
        <v>152</v>
      </c>
      <c r="H98" s="321"/>
      <c r="I98" s="308"/>
      <c r="J98" s="314"/>
      <c r="K98" s="306"/>
      <c r="M98" s="306"/>
      <c r="N98" s="317"/>
      <c r="P98" s="306"/>
      <c r="Q98" s="309"/>
      <c r="V98" s="324"/>
      <c r="W98" s="329">
        <f>W97</f>
        <v>66.9667</v>
      </c>
      <c r="X98" s="326">
        <f>X97</f>
        <v>6</v>
      </c>
      <c r="Y98" s="159"/>
      <c r="Z98" s="123">
        <f>Z97</f>
        <v>19.8</v>
      </c>
      <c r="AC98" s="195"/>
      <c r="AF98" s="121"/>
      <c r="AG98" s="5"/>
      <c r="AH98" s="69"/>
      <c r="AI98" s="69"/>
      <c r="AJ98" s="69"/>
      <c r="AK98" s="69"/>
      <c r="AL98" s="69"/>
      <c r="AM98" s="69"/>
      <c r="AN98" s="69"/>
      <c r="AO98" s="69"/>
      <c r="AP98" s="69"/>
      <c r="AQ98" s="119"/>
    </row>
    <row r="99" spans="1:43" s="123" customFormat="1" ht="17.25" customHeight="1">
      <c r="A99" s="331"/>
      <c r="B99" s="122"/>
      <c r="C99" s="308" t="s">
        <v>127</v>
      </c>
      <c r="E99" s="306"/>
      <c r="G99" s="318" t="s">
        <v>151</v>
      </c>
      <c r="H99" s="321"/>
      <c r="I99" s="308"/>
      <c r="J99" s="314"/>
      <c r="K99" s="306"/>
      <c r="M99" s="306"/>
      <c r="N99" s="317"/>
      <c r="P99" s="306"/>
      <c r="Q99" s="309"/>
      <c r="V99" s="324"/>
      <c r="W99" s="329">
        <f>W97</f>
        <v>66.9667</v>
      </c>
      <c r="X99" s="326">
        <f>X97</f>
        <v>6</v>
      </c>
      <c r="Y99" s="159"/>
      <c r="Z99" s="123">
        <f>Z97</f>
        <v>19.8</v>
      </c>
      <c r="AC99" s="195"/>
      <c r="AF99" s="121"/>
      <c r="AG99" s="5"/>
      <c r="AH99" s="69"/>
      <c r="AI99" s="69"/>
      <c r="AJ99" s="69"/>
      <c r="AK99" s="69"/>
      <c r="AL99" s="69"/>
      <c r="AM99" s="69"/>
      <c r="AN99" s="69"/>
      <c r="AO99" s="69"/>
      <c r="AP99" s="69"/>
      <c r="AQ99" s="119"/>
    </row>
    <row r="100" spans="1:43" s="123" customFormat="1" ht="17.25" customHeight="1">
      <c r="A100" s="331"/>
      <c r="B100" s="122"/>
      <c r="C100" s="308"/>
      <c r="E100" s="306"/>
      <c r="G100" s="318"/>
      <c r="H100" s="349" t="s">
        <v>66</v>
      </c>
      <c r="I100" s="351">
        <v>6.5</v>
      </c>
      <c r="J100" s="282">
        <v>6.6</v>
      </c>
      <c r="K100" s="351">
        <v>6.7</v>
      </c>
      <c r="L100" s="282">
        <v>6.4</v>
      </c>
      <c r="M100" s="351">
        <v>6.8</v>
      </c>
      <c r="N100" s="351"/>
      <c r="O100" s="282"/>
      <c r="P100" s="351"/>
      <c r="Q100" s="352"/>
      <c r="R100" s="353"/>
      <c r="S100" s="327">
        <f>ROUND((SUM(I100:Q100,-(MAX(I100:Q100)),-(MIN(I100:Q100)))/(JUDGES_COUNT-2))*__fr_e__*10,4)</f>
        <v>19.8</v>
      </c>
      <c r="V100" s="324"/>
      <c r="W100" s="329">
        <f>W97</f>
        <v>66.9667</v>
      </c>
      <c r="X100" s="326">
        <f>X97</f>
        <v>6</v>
      </c>
      <c r="Y100" s="159"/>
      <c r="Z100" s="123">
        <f>Z97</f>
        <v>19.8</v>
      </c>
      <c r="AC100" s="195"/>
      <c r="AF100" s="121"/>
      <c r="AG100" s="5"/>
      <c r="AH100" s="69"/>
      <c r="AI100" s="69"/>
      <c r="AJ100" s="69"/>
      <c r="AK100" s="69"/>
      <c r="AL100" s="69"/>
      <c r="AM100" s="69"/>
      <c r="AN100" s="69"/>
      <c r="AO100" s="69"/>
      <c r="AP100" s="69"/>
      <c r="AQ100" s="119"/>
    </row>
    <row r="101" spans="1:43" s="123" customFormat="1" ht="17.25" customHeight="1">
      <c r="A101" s="331"/>
      <c r="B101" s="122"/>
      <c r="C101" s="308"/>
      <c r="E101" s="306"/>
      <c r="G101" s="318"/>
      <c r="H101" s="349" t="s">
        <v>12</v>
      </c>
      <c r="I101" s="351">
        <v>7</v>
      </c>
      <c r="J101" s="282">
        <v>6.8</v>
      </c>
      <c r="K101" s="351">
        <v>6.8</v>
      </c>
      <c r="L101" s="282">
        <v>6.8</v>
      </c>
      <c r="M101" s="351">
        <v>7.4</v>
      </c>
      <c r="N101" s="351"/>
      <c r="O101" s="282"/>
      <c r="P101" s="351"/>
      <c r="Q101" s="352"/>
      <c r="R101" s="353"/>
      <c r="S101" s="327">
        <f>ROUND((SUM(I101:Q101,-(MAX(I101:Q101)),-(MIN(I101:Q101)))/(JUDGES_COUNT-2))*__fr_ai__*10,4)</f>
        <v>27.4667</v>
      </c>
      <c r="V101" s="324"/>
      <c r="W101" s="329">
        <f>W97</f>
        <v>66.9667</v>
      </c>
      <c r="X101" s="326">
        <f>X97</f>
        <v>6</v>
      </c>
      <c r="Y101" s="159"/>
      <c r="Z101" s="123">
        <f>Z97</f>
        <v>19.8</v>
      </c>
      <c r="AC101" s="195"/>
      <c r="AF101" s="121"/>
      <c r="AG101" s="5"/>
      <c r="AH101" s="69"/>
      <c r="AI101" s="69"/>
      <c r="AJ101" s="69"/>
      <c r="AK101" s="69"/>
      <c r="AL101" s="69"/>
      <c r="AM101" s="69"/>
      <c r="AN101" s="69"/>
      <c r="AO101" s="69"/>
      <c r="AP101" s="69"/>
      <c r="AQ101" s="119"/>
    </row>
    <row r="102" spans="1:43" s="123" customFormat="1" ht="17.25" customHeight="1">
      <c r="A102" s="331"/>
      <c r="B102" s="122"/>
      <c r="C102" s="308"/>
      <c r="E102" s="306"/>
      <c r="G102" s="318"/>
      <c r="H102" s="349" t="s">
        <v>64</v>
      </c>
      <c r="I102" s="351">
        <v>6.4</v>
      </c>
      <c r="J102" s="282">
        <v>6.4</v>
      </c>
      <c r="K102" s="351">
        <v>6.9</v>
      </c>
      <c r="L102" s="282">
        <v>6.4</v>
      </c>
      <c r="M102" s="351">
        <v>7</v>
      </c>
      <c r="N102" s="351"/>
      <c r="O102" s="282"/>
      <c r="P102" s="351"/>
      <c r="Q102" s="352"/>
      <c r="R102" s="353"/>
      <c r="S102" s="327">
        <f>ROUND((SUM(I102:Q102,-(MAX(I102:Q102)),-(MIN(I102:Q102)))/(JUDGES_COUNT-2))*__fr_d__*10,4)</f>
        <v>19.7</v>
      </c>
      <c r="V102" s="324"/>
      <c r="W102" s="329">
        <f>W97</f>
        <v>66.9667</v>
      </c>
      <c r="X102" s="326">
        <f>X97</f>
        <v>6</v>
      </c>
      <c r="Y102" s="159"/>
      <c r="Z102" s="123">
        <f>Z97</f>
        <v>19.8</v>
      </c>
      <c r="AC102" s="195"/>
      <c r="AF102" s="121"/>
      <c r="AG102" s="5"/>
      <c r="AH102" s="69"/>
      <c r="AI102" s="69"/>
      <c r="AJ102" s="69"/>
      <c r="AK102" s="69"/>
      <c r="AL102" s="69"/>
      <c r="AM102" s="69"/>
      <c r="AN102" s="69"/>
      <c r="AO102" s="69"/>
      <c r="AP102" s="69"/>
      <c r="AQ102" s="119"/>
    </row>
    <row r="103" spans="1:43" s="123" customFormat="1" ht="17.25" customHeight="1">
      <c r="A103" s="331"/>
      <c r="B103" s="122"/>
      <c r="C103" s="308"/>
      <c r="E103" s="306"/>
      <c r="G103" s="318"/>
      <c r="H103" s="321"/>
      <c r="I103" s="308"/>
      <c r="J103" s="314"/>
      <c r="K103" s="306"/>
      <c r="M103" s="306"/>
      <c r="N103" s="317"/>
      <c r="P103" s="306"/>
      <c r="Q103" s="309"/>
      <c r="V103" s="324"/>
      <c r="W103" s="329">
        <f>W97</f>
        <v>66.9667</v>
      </c>
      <c r="X103" s="326">
        <f>X97</f>
        <v>6</v>
      </c>
      <c r="Y103" s="159"/>
      <c r="Z103" s="123">
        <f>Z97</f>
        <v>19.8</v>
      </c>
      <c r="AC103" s="195"/>
      <c r="AF103" s="121"/>
      <c r="AG103" s="5"/>
      <c r="AH103" s="69"/>
      <c r="AI103" s="69"/>
      <c r="AJ103" s="69"/>
      <c r="AK103" s="69"/>
      <c r="AL103" s="69"/>
      <c r="AM103" s="69"/>
      <c r="AN103" s="69"/>
      <c r="AO103" s="69"/>
      <c r="AP103" s="69"/>
      <c r="AQ103" s="119"/>
    </row>
    <row r="104" spans="1:42" s="123" customFormat="1" ht="17.25" customHeight="1">
      <c r="A104" s="331"/>
      <c r="B104" s="122">
        <v>7</v>
      </c>
      <c r="C104" s="114" t="s">
        <v>157</v>
      </c>
      <c r="E104" s="306"/>
      <c r="G104" s="318"/>
      <c r="H104" s="321"/>
      <c r="I104" s="310"/>
      <c r="J104" s="314"/>
      <c r="K104" s="306"/>
      <c r="M104" s="306"/>
      <c r="N104" s="317"/>
      <c r="P104" s="306"/>
      <c r="Q104" s="309"/>
      <c r="T104" s="205"/>
      <c r="U104" s="256">
        <f>SUM(S107:S109,T104)</f>
        <v>72.0667</v>
      </c>
      <c r="V104" s="257">
        <f>ROUND(U104*FREE_PART,4)</f>
        <v>72.0667</v>
      </c>
      <c r="W104" s="342">
        <f>U104</f>
        <v>72.0667</v>
      </c>
      <c r="X104" s="326">
        <f>[1]!sn_val(B104)</f>
        <v>7</v>
      </c>
      <c r="Y104" s="159">
        <v>11</v>
      </c>
      <c r="Z104" s="123">
        <f>S107</f>
        <v>21.1</v>
      </c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31"/>
      <c r="B105" s="122"/>
      <c r="C105" s="308" t="s">
        <v>135</v>
      </c>
      <c r="E105" s="306"/>
      <c r="G105" s="318" t="s">
        <v>154</v>
      </c>
      <c r="H105" s="321"/>
      <c r="I105" s="308"/>
      <c r="J105" s="314"/>
      <c r="K105" s="306"/>
      <c r="M105" s="306"/>
      <c r="N105" s="317"/>
      <c r="P105" s="306"/>
      <c r="V105" s="324"/>
      <c r="W105" s="329">
        <f>W104</f>
        <v>72.0667</v>
      </c>
      <c r="X105" s="326">
        <f>X104</f>
        <v>7</v>
      </c>
      <c r="Y105" s="159"/>
      <c r="Z105" s="123">
        <f>Z104</f>
        <v>21.1</v>
      </c>
      <c r="AC105" s="195"/>
      <c r="AF105" s="121"/>
      <c r="AH105" s="117"/>
      <c r="AI105" s="117"/>
      <c r="AJ105" s="117"/>
      <c r="AK105" s="117"/>
      <c r="AL105" s="117"/>
      <c r="AM105" s="117"/>
      <c r="AN105" s="117"/>
      <c r="AO105" s="117"/>
      <c r="AP105" s="117"/>
    </row>
    <row r="106" spans="1:42" s="123" customFormat="1" ht="17.25" customHeight="1">
      <c r="A106" s="331"/>
      <c r="B106" s="122"/>
      <c r="C106" s="310" t="s">
        <v>136</v>
      </c>
      <c r="E106" s="306"/>
      <c r="G106" s="318" t="s">
        <v>153</v>
      </c>
      <c r="H106" s="321"/>
      <c r="I106" s="308"/>
      <c r="J106" s="314"/>
      <c r="K106" s="306"/>
      <c r="M106" s="306"/>
      <c r="N106" s="317"/>
      <c r="P106" s="306"/>
      <c r="Q106" s="309"/>
      <c r="V106" s="324"/>
      <c r="W106" s="329">
        <f>W104</f>
        <v>72.0667</v>
      </c>
      <c r="X106" s="326">
        <f>X104</f>
        <v>7</v>
      </c>
      <c r="Y106" s="159"/>
      <c r="Z106" s="123">
        <f>Z104</f>
        <v>21.1</v>
      </c>
      <c r="AC106" s="195"/>
      <c r="AF106" s="121"/>
      <c r="AH106" s="117"/>
      <c r="AI106" s="117"/>
      <c r="AJ106" s="117"/>
      <c r="AK106" s="117"/>
      <c r="AL106" s="117"/>
      <c r="AM106" s="117"/>
      <c r="AN106" s="117"/>
      <c r="AO106" s="117"/>
      <c r="AP106" s="117"/>
    </row>
    <row r="107" spans="1:42" s="123" customFormat="1" ht="17.25" customHeight="1">
      <c r="A107" s="331"/>
      <c r="B107" s="122"/>
      <c r="C107" s="310"/>
      <c r="E107" s="306"/>
      <c r="G107" s="318"/>
      <c r="H107" s="349" t="s">
        <v>66</v>
      </c>
      <c r="I107" s="351">
        <v>7</v>
      </c>
      <c r="J107" s="282">
        <v>6.9</v>
      </c>
      <c r="K107" s="351">
        <v>7.1</v>
      </c>
      <c r="L107" s="282">
        <v>7</v>
      </c>
      <c r="M107" s="351">
        <v>7.2</v>
      </c>
      <c r="N107" s="351"/>
      <c r="O107" s="282"/>
      <c r="P107" s="351"/>
      <c r="Q107" s="352"/>
      <c r="R107" s="353"/>
      <c r="S107" s="327">
        <f>ROUND((SUM(I107:Q107,-(MAX(I107:Q107)),-(MIN(I107:Q107)))/(JUDGES_COUNT-2))*__fr_e__*10,4)</f>
        <v>21.1</v>
      </c>
      <c r="V107" s="324"/>
      <c r="W107" s="329">
        <f>W104</f>
        <v>72.0667</v>
      </c>
      <c r="X107" s="326">
        <f>X104</f>
        <v>7</v>
      </c>
      <c r="Y107" s="159"/>
      <c r="Z107" s="123">
        <f>Z104</f>
        <v>21.1</v>
      </c>
      <c r="AC107" s="195"/>
      <c r="AF107" s="121"/>
      <c r="AH107" s="117"/>
      <c r="AI107" s="117"/>
      <c r="AJ107" s="117"/>
      <c r="AK107" s="117"/>
      <c r="AL107" s="117"/>
      <c r="AM107" s="117"/>
      <c r="AN107" s="117"/>
      <c r="AO107" s="117"/>
      <c r="AP107" s="117"/>
    </row>
    <row r="108" spans="1:42" s="123" customFormat="1" ht="17.25" customHeight="1">
      <c r="A108" s="331"/>
      <c r="B108" s="122"/>
      <c r="C108" s="310"/>
      <c r="E108" s="306"/>
      <c r="G108" s="318"/>
      <c r="H108" s="349" t="s">
        <v>12</v>
      </c>
      <c r="I108" s="351">
        <v>7.6</v>
      </c>
      <c r="J108" s="282">
        <v>7</v>
      </c>
      <c r="K108" s="351">
        <v>7.1</v>
      </c>
      <c r="L108" s="282">
        <v>7.1</v>
      </c>
      <c r="M108" s="351">
        <v>7.6</v>
      </c>
      <c r="N108" s="351"/>
      <c r="O108" s="282"/>
      <c r="P108" s="351"/>
      <c r="Q108" s="352"/>
      <c r="R108" s="353"/>
      <c r="S108" s="327">
        <f>ROUND((SUM(I108:Q108,-(MAX(I108:Q108)),-(MIN(I108:Q108)))/(JUDGES_COUNT-2))*__fr_ai__*10,4)</f>
        <v>29.0667</v>
      </c>
      <c r="V108" s="324"/>
      <c r="W108" s="329">
        <f>W104</f>
        <v>72.0667</v>
      </c>
      <c r="X108" s="326">
        <f>X104</f>
        <v>7</v>
      </c>
      <c r="Y108" s="159"/>
      <c r="Z108" s="123">
        <f>Z104</f>
        <v>21.1</v>
      </c>
      <c r="AC108" s="195"/>
      <c r="AF108" s="121"/>
      <c r="AH108" s="117"/>
      <c r="AI108" s="117"/>
      <c r="AJ108" s="117"/>
      <c r="AK108" s="117"/>
      <c r="AL108" s="117"/>
      <c r="AM108" s="117"/>
      <c r="AN108" s="117"/>
      <c r="AO108" s="117"/>
      <c r="AP108" s="117"/>
    </row>
    <row r="109" spans="1:42" s="123" customFormat="1" ht="17.25" customHeight="1">
      <c r="A109" s="331"/>
      <c r="B109" s="122"/>
      <c r="C109" s="310"/>
      <c r="E109" s="306"/>
      <c r="G109" s="318"/>
      <c r="H109" s="349" t="s">
        <v>64</v>
      </c>
      <c r="I109" s="351">
        <v>6.9</v>
      </c>
      <c r="J109" s="282">
        <v>7.3</v>
      </c>
      <c r="K109" s="351">
        <v>7.3</v>
      </c>
      <c r="L109" s="282">
        <v>7.3</v>
      </c>
      <c r="M109" s="351">
        <v>7.4</v>
      </c>
      <c r="N109" s="351"/>
      <c r="O109" s="282"/>
      <c r="P109" s="351"/>
      <c r="Q109" s="352"/>
      <c r="R109" s="353"/>
      <c r="S109" s="327">
        <f>ROUND((SUM(I109:Q109,-(MAX(I109:Q109)),-(MIN(I109:Q109)))/(JUDGES_COUNT-2))*__fr_d__*10,4)</f>
        <v>21.9</v>
      </c>
      <c r="V109" s="324"/>
      <c r="W109" s="329">
        <f>W104</f>
        <v>72.0667</v>
      </c>
      <c r="X109" s="326">
        <f>X104</f>
        <v>7</v>
      </c>
      <c r="Y109" s="159"/>
      <c r="Z109" s="123">
        <f>Z104</f>
        <v>21.1</v>
      </c>
      <c r="AC109" s="195"/>
      <c r="AF109" s="121"/>
      <c r="AH109" s="117"/>
      <c r="AI109" s="117"/>
      <c r="AJ109" s="117"/>
      <c r="AK109" s="117"/>
      <c r="AL109" s="117"/>
      <c r="AM109" s="117"/>
      <c r="AN109" s="117"/>
      <c r="AO109" s="117"/>
      <c r="AP109" s="117"/>
    </row>
    <row r="110" spans="1:42" s="123" customFormat="1" ht="17.25" customHeight="1">
      <c r="A110" s="331"/>
      <c r="B110" s="122"/>
      <c r="C110" s="310"/>
      <c r="E110" s="306"/>
      <c r="G110" s="318"/>
      <c r="H110" s="321"/>
      <c r="I110" s="308"/>
      <c r="J110" s="314"/>
      <c r="K110" s="306"/>
      <c r="M110" s="306"/>
      <c r="N110" s="317"/>
      <c r="P110" s="306"/>
      <c r="Q110" s="309"/>
      <c r="V110" s="324"/>
      <c r="W110" s="329">
        <f>W104</f>
        <v>72.0667</v>
      </c>
      <c r="X110" s="326">
        <f>X104</f>
        <v>7</v>
      </c>
      <c r="Y110" s="159"/>
      <c r="Z110" s="123">
        <f>Z104</f>
        <v>21.1</v>
      </c>
      <c r="AC110" s="195"/>
      <c r="AF110" s="121"/>
      <c r="AH110" s="117"/>
      <c r="AI110" s="117"/>
      <c r="AJ110" s="117"/>
      <c r="AK110" s="117"/>
      <c r="AL110" s="117"/>
      <c r="AM110" s="117"/>
      <c r="AN110" s="117"/>
      <c r="AO110" s="117"/>
      <c r="AP110" s="117"/>
    </row>
    <row r="111" spans="1:42" s="123" customFormat="1" ht="17.25" customHeight="1">
      <c r="A111" s="331"/>
      <c r="B111" s="122">
        <v>8</v>
      </c>
      <c r="C111" s="114" t="s">
        <v>159</v>
      </c>
      <c r="E111" s="306"/>
      <c r="G111" s="318"/>
      <c r="H111" s="321"/>
      <c r="I111" s="308"/>
      <c r="J111" s="314"/>
      <c r="K111" s="306"/>
      <c r="M111" s="308"/>
      <c r="N111" s="317"/>
      <c r="P111" s="306"/>
      <c r="Q111" s="309"/>
      <c r="T111" s="205"/>
      <c r="U111" s="256">
        <f>SUM(S114:S116,T111)</f>
        <v>71.73329999999999</v>
      </c>
      <c r="V111" s="257">
        <f>ROUND(U111*FREE_PART,4)</f>
        <v>71.7333</v>
      </c>
      <c r="W111" s="342">
        <f>U111</f>
        <v>71.73329999999999</v>
      </c>
      <c r="X111" s="326">
        <f>[1]!sn_val(B111)</f>
        <v>8</v>
      </c>
      <c r="Y111" s="159">
        <v>3</v>
      </c>
      <c r="Z111" s="123">
        <f>S114</f>
        <v>21.4</v>
      </c>
      <c r="AC111" s="195"/>
      <c r="AF111" s="121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1:42" s="123" customFormat="1" ht="17.25" customHeight="1">
      <c r="A112" s="331"/>
      <c r="B112" s="122"/>
      <c r="C112" s="308" t="s">
        <v>147</v>
      </c>
      <c r="E112" s="306"/>
      <c r="G112" s="318" t="s">
        <v>152</v>
      </c>
      <c r="H112" s="321"/>
      <c r="I112" s="310"/>
      <c r="J112" s="314"/>
      <c r="K112" s="306"/>
      <c r="M112" s="308"/>
      <c r="N112" s="317"/>
      <c r="P112" s="306"/>
      <c r="Q112" s="309"/>
      <c r="V112" s="324"/>
      <c r="W112" s="329">
        <f>W111</f>
        <v>71.73329999999999</v>
      </c>
      <c r="X112" s="326">
        <f>X111</f>
        <v>8</v>
      </c>
      <c r="Y112" s="159"/>
      <c r="Z112" s="123">
        <f>Z111</f>
        <v>21.4</v>
      </c>
      <c r="AC112" s="195"/>
      <c r="AF112" s="121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1:42" s="123" customFormat="1" ht="17.25" customHeight="1">
      <c r="A113" s="331"/>
      <c r="B113" s="122"/>
      <c r="C113" s="308" t="s">
        <v>148</v>
      </c>
      <c r="E113" s="306"/>
      <c r="G113" s="318" t="s">
        <v>152</v>
      </c>
      <c r="H113" s="321"/>
      <c r="I113" s="308"/>
      <c r="J113" s="314"/>
      <c r="K113" s="309"/>
      <c r="M113" s="308"/>
      <c r="N113" s="317"/>
      <c r="P113" s="306"/>
      <c r="Q113" s="309"/>
      <c r="V113" s="324"/>
      <c r="W113" s="329">
        <f>W111</f>
        <v>71.73329999999999</v>
      </c>
      <c r="X113" s="326">
        <f>X111</f>
        <v>8</v>
      </c>
      <c r="Y113" s="159"/>
      <c r="Z113" s="123">
        <f>Z111</f>
        <v>21.4</v>
      </c>
      <c r="AC113" s="195"/>
      <c r="AF113" s="121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1:42" s="123" customFormat="1" ht="17.25" customHeight="1">
      <c r="A114" s="331"/>
      <c r="B114" s="122"/>
      <c r="C114" s="308"/>
      <c r="E114" s="306"/>
      <c r="G114" s="318"/>
      <c r="H114" s="349" t="s">
        <v>66</v>
      </c>
      <c r="I114" s="351">
        <v>6.7</v>
      </c>
      <c r="J114" s="351">
        <v>7.2</v>
      </c>
      <c r="K114" s="351">
        <v>7.2</v>
      </c>
      <c r="L114" s="351">
        <v>7</v>
      </c>
      <c r="M114" s="351">
        <v>7.3</v>
      </c>
      <c r="N114" s="351"/>
      <c r="O114" s="282"/>
      <c r="P114" s="351"/>
      <c r="Q114" s="352"/>
      <c r="R114" s="353"/>
      <c r="S114" s="327">
        <f>ROUND((SUM(I114:Q114,-(MAX(I114:Q114)),-(MIN(I114:Q114)))/(JUDGES_COUNT-2))*__fr_e__*10,4)</f>
        <v>21.4</v>
      </c>
      <c r="V114" s="324"/>
      <c r="W114" s="329">
        <f>W111</f>
        <v>71.73329999999999</v>
      </c>
      <c r="X114" s="326">
        <f>X111</f>
        <v>8</v>
      </c>
      <c r="Y114" s="159"/>
      <c r="Z114" s="123">
        <f>Z111</f>
        <v>21.4</v>
      </c>
      <c r="AC114" s="195"/>
      <c r="AF114" s="121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1:42" s="123" customFormat="1" ht="17.25" customHeight="1">
      <c r="A115" s="331"/>
      <c r="B115" s="122"/>
      <c r="C115" s="308"/>
      <c r="E115" s="306"/>
      <c r="G115" s="318"/>
      <c r="H115" s="349" t="s">
        <v>12</v>
      </c>
      <c r="I115" s="351">
        <v>7.4</v>
      </c>
      <c r="J115" s="351">
        <v>7.1</v>
      </c>
      <c r="K115" s="351">
        <v>7.2</v>
      </c>
      <c r="L115" s="351">
        <v>7.1</v>
      </c>
      <c r="M115" s="351">
        <v>7.5</v>
      </c>
      <c r="N115" s="351"/>
      <c r="O115" s="282"/>
      <c r="P115" s="351"/>
      <c r="Q115" s="352"/>
      <c r="R115" s="353"/>
      <c r="S115" s="327">
        <f>ROUND((SUM(I115:Q115,-(MAX(I115:Q115)),-(MIN(I115:Q115)))/(JUDGES_COUNT-2))*__fr_ai__*10,4)</f>
        <v>28.9333</v>
      </c>
      <c r="V115" s="324"/>
      <c r="W115" s="329">
        <f>W111</f>
        <v>71.73329999999999</v>
      </c>
      <c r="X115" s="326">
        <f>X111</f>
        <v>8</v>
      </c>
      <c r="Y115" s="159"/>
      <c r="Z115" s="123">
        <f>Z111</f>
        <v>21.4</v>
      </c>
      <c r="AC115" s="195"/>
      <c r="AF115" s="121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1:42" s="123" customFormat="1" ht="17.25" customHeight="1">
      <c r="A116" s="331"/>
      <c r="B116" s="122"/>
      <c r="C116" s="308"/>
      <c r="E116" s="306"/>
      <c r="G116" s="318"/>
      <c r="H116" s="349" t="s">
        <v>64</v>
      </c>
      <c r="I116" s="351">
        <v>7</v>
      </c>
      <c r="J116" s="351">
        <v>7.4</v>
      </c>
      <c r="K116" s="351">
        <v>7</v>
      </c>
      <c r="L116" s="351">
        <v>7.1</v>
      </c>
      <c r="M116" s="351">
        <v>7.3</v>
      </c>
      <c r="N116" s="351"/>
      <c r="O116" s="282"/>
      <c r="P116" s="351"/>
      <c r="Q116" s="352"/>
      <c r="R116" s="353"/>
      <c r="S116" s="327">
        <f>ROUND((SUM(I116:Q116,-(MAX(I116:Q116)),-(MIN(I116:Q116)))/(JUDGES_COUNT-2))*__fr_d__*10,4)</f>
        <v>21.4</v>
      </c>
      <c r="V116" s="324"/>
      <c r="W116" s="329">
        <f>W111</f>
        <v>71.73329999999999</v>
      </c>
      <c r="X116" s="326">
        <f>X111</f>
        <v>8</v>
      </c>
      <c r="Y116" s="159"/>
      <c r="Z116" s="123">
        <f>Z111</f>
        <v>21.4</v>
      </c>
      <c r="AC116" s="195"/>
      <c r="AF116" s="121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1:42" s="123" customFormat="1" ht="17.25" customHeight="1">
      <c r="A117" s="331"/>
      <c r="B117" s="122"/>
      <c r="C117" s="308"/>
      <c r="E117" s="306"/>
      <c r="G117" s="318"/>
      <c r="H117" s="321"/>
      <c r="I117" s="308"/>
      <c r="J117" s="314"/>
      <c r="K117" s="309"/>
      <c r="M117" s="308"/>
      <c r="N117" s="317"/>
      <c r="P117" s="306"/>
      <c r="Q117" s="309"/>
      <c r="V117" s="324"/>
      <c r="W117" s="329">
        <f>W111</f>
        <v>71.73329999999999</v>
      </c>
      <c r="X117" s="326">
        <f>X111</f>
        <v>8</v>
      </c>
      <c r="Y117" s="159"/>
      <c r="Z117" s="123">
        <f>Z111</f>
        <v>21.4</v>
      </c>
      <c r="AC117" s="195"/>
      <c r="AF117" s="121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1:42" s="123" customFormat="1" ht="17.25" customHeight="1">
      <c r="A118" s="331"/>
      <c r="B118" s="122">
        <v>9</v>
      </c>
      <c r="C118" s="114" t="s">
        <v>158</v>
      </c>
      <c r="E118" s="306"/>
      <c r="G118" s="318"/>
      <c r="H118" s="321"/>
      <c r="I118" s="308"/>
      <c r="J118" s="314"/>
      <c r="K118" s="306"/>
      <c r="M118" s="306"/>
      <c r="N118" s="317"/>
      <c r="P118" s="306"/>
      <c r="Q118" s="309"/>
      <c r="T118" s="205"/>
      <c r="U118" s="256">
        <f>SUM(S121:S123,T118)</f>
        <v>74.5333</v>
      </c>
      <c r="V118" s="257">
        <f>ROUND(U118*FREE_PART,4)</f>
        <v>74.5333</v>
      </c>
      <c r="W118" s="342">
        <f>U118</f>
        <v>74.5333</v>
      </c>
      <c r="X118" s="326">
        <f>[1]!sn_val(B118)</f>
        <v>9</v>
      </c>
      <c r="Y118" s="159">
        <v>12</v>
      </c>
      <c r="Z118" s="123">
        <f>S121</f>
        <v>22.4</v>
      </c>
      <c r="AC118" s="195"/>
      <c r="AF118" s="121"/>
      <c r="AH118" s="117"/>
      <c r="AI118" s="117"/>
      <c r="AJ118" s="117"/>
      <c r="AK118" s="117"/>
      <c r="AL118" s="117"/>
      <c r="AM118" s="117"/>
      <c r="AN118" s="117"/>
      <c r="AO118" s="117"/>
      <c r="AP118" s="117"/>
    </row>
    <row r="119" spans="1:42" s="123" customFormat="1" ht="17.25" customHeight="1">
      <c r="A119" s="331"/>
      <c r="B119" s="122"/>
      <c r="C119" s="308" t="s">
        <v>139</v>
      </c>
      <c r="E119" s="306"/>
      <c r="G119" s="318" t="s">
        <v>152</v>
      </c>
      <c r="H119" s="321"/>
      <c r="J119" s="313"/>
      <c r="K119" s="306"/>
      <c r="L119" s="308"/>
      <c r="M119" s="308"/>
      <c r="N119" s="318"/>
      <c r="O119" s="308"/>
      <c r="P119" s="307"/>
      <c r="Q119" s="309"/>
      <c r="V119" s="324"/>
      <c r="W119" s="329">
        <f>W118</f>
        <v>74.5333</v>
      </c>
      <c r="X119" s="326">
        <f>X118</f>
        <v>9</v>
      </c>
      <c r="Y119" s="159"/>
      <c r="Z119" s="123">
        <f>Z118</f>
        <v>22.4</v>
      </c>
      <c r="AC119" s="195"/>
      <c r="AF119" s="121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1:42" s="123" customFormat="1" ht="17.25" customHeight="1">
      <c r="A120" s="331"/>
      <c r="B120" s="122"/>
      <c r="C120" s="308" t="s">
        <v>140</v>
      </c>
      <c r="E120" s="306"/>
      <c r="G120" s="318" t="s">
        <v>152</v>
      </c>
      <c r="H120" s="321"/>
      <c r="J120" s="313"/>
      <c r="K120" s="306"/>
      <c r="L120" s="306"/>
      <c r="M120" s="306"/>
      <c r="N120" s="318"/>
      <c r="O120" s="308"/>
      <c r="P120" s="307"/>
      <c r="Q120" s="309"/>
      <c r="V120" s="324"/>
      <c r="W120" s="329">
        <f>W118</f>
        <v>74.5333</v>
      </c>
      <c r="X120" s="326">
        <f>X118</f>
        <v>9</v>
      </c>
      <c r="Y120" s="159"/>
      <c r="Z120" s="123">
        <f>Z118</f>
        <v>22.4</v>
      </c>
      <c r="AC120" s="195"/>
      <c r="AF120" s="121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1:42" s="123" customFormat="1" ht="17.25" customHeight="1">
      <c r="A121" s="331"/>
      <c r="B121" s="122"/>
      <c r="C121" s="308"/>
      <c r="E121" s="306"/>
      <c r="G121" s="318"/>
      <c r="H121" s="349" t="s">
        <v>66</v>
      </c>
      <c r="I121" s="282">
        <v>7.3</v>
      </c>
      <c r="J121" s="351">
        <v>7.3</v>
      </c>
      <c r="K121" s="351">
        <v>7.5</v>
      </c>
      <c r="L121" s="351">
        <v>7.6</v>
      </c>
      <c r="M121" s="351">
        <v>7.7</v>
      </c>
      <c r="N121" s="351"/>
      <c r="O121" s="351"/>
      <c r="P121" s="351"/>
      <c r="Q121" s="352"/>
      <c r="R121" s="353"/>
      <c r="S121" s="327">
        <f>ROUND((SUM(I121:Q121,-(MAX(I121:Q121)),-(MIN(I121:Q121)))/(JUDGES_COUNT-2))*__fr_e__*10,4)</f>
        <v>22.4</v>
      </c>
      <c r="V121" s="324"/>
      <c r="W121" s="329">
        <f>W118</f>
        <v>74.5333</v>
      </c>
      <c r="X121" s="326">
        <f>X118</f>
        <v>9</v>
      </c>
      <c r="Y121" s="159"/>
      <c r="Z121" s="123">
        <f>Z118</f>
        <v>22.4</v>
      </c>
      <c r="AC121" s="195"/>
      <c r="AF121" s="121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1:42" s="123" customFormat="1" ht="17.25" customHeight="1">
      <c r="A122" s="331"/>
      <c r="B122" s="122"/>
      <c r="C122" s="308"/>
      <c r="E122" s="306"/>
      <c r="G122" s="318"/>
      <c r="H122" s="349" t="s">
        <v>12</v>
      </c>
      <c r="I122" s="282">
        <v>7.8</v>
      </c>
      <c r="J122" s="351">
        <v>7.4</v>
      </c>
      <c r="K122" s="351">
        <v>7.4</v>
      </c>
      <c r="L122" s="351">
        <v>7.3</v>
      </c>
      <c r="M122" s="351">
        <v>7.8</v>
      </c>
      <c r="N122" s="351"/>
      <c r="O122" s="351"/>
      <c r="P122" s="351"/>
      <c r="Q122" s="352"/>
      <c r="R122" s="353"/>
      <c r="S122" s="327">
        <f>ROUND((SUM(I122:Q122,-(MAX(I122:Q122)),-(MIN(I122:Q122)))/(JUDGES_COUNT-2))*__fr_ai__*10,4)</f>
        <v>30.1333</v>
      </c>
      <c r="V122" s="324"/>
      <c r="W122" s="329">
        <f>W118</f>
        <v>74.5333</v>
      </c>
      <c r="X122" s="326">
        <f>X118</f>
        <v>9</v>
      </c>
      <c r="Y122" s="159"/>
      <c r="Z122" s="123">
        <f>Z118</f>
        <v>22.4</v>
      </c>
      <c r="AC122" s="195"/>
      <c r="AF122" s="121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1:42" s="123" customFormat="1" ht="17.25" customHeight="1">
      <c r="A123" s="331"/>
      <c r="B123" s="122"/>
      <c r="C123" s="308"/>
      <c r="E123" s="306"/>
      <c r="G123" s="318"/>
      <c r="H123" s="349" t="s">
        <v>64</v>
      </c>
      <c r="I123" s="282">
        <v>7.4</v>
      </c>
      <c r="J123" s="351">
        <v>7.2</v>
      </c>
      <c r="K123" s="351">
        <v>7.2</v>
      </c>
      <c r="L123" s="351">
        <v>7.4</v>
      </c>
      <c r="M123" s="351">
        <v>7.4</v>
      </c>
      <c r="N123" s="351"/>
      <c r="O123" s="351"/>
      <c r="P123" s="351"/>
      <c r="Q123" s="352"/>
      <c r="R123" s="353"/>
      <c r="S123" s="327">
        <f>ROUND((SUM(I123:Q123,-(MAX(I123:Q123)),-(MIN(I123:Q123)))/(JUDGES_COUNT-2))*__fr_d__*10,4)</f>
        <v>22</v>
      </c>
      <c r="V123" s="324"/>
      <c r="W123" s="329">
        <f>W118</f>
        <v>74.5333</v>
      </c>
      <c r="X123" s="326">
        <f>X118</f>
        <v>9</v>
      </c>
      <c r="Y123" s="159"/>
      <c r="Z123" s="123">
        <f>Z118</f>
        <v>22.4</v>
      </c>
      <c r="AC123" s="195"/>
      <c r="AF123" s="121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1:42" s="123" customFormat="1" ht="17.25" customHeight="1">
      <c r="A124" s="331"/>
      <c r="B124" s="122"/>
      <c r="C124" s="308"/>
      <c r="E124" s="306"/>
      <c r="G124" s="318"/>
      <c r="H124" s="321"/>
      <c r="J124" s="313"/>
      <c r="K124" s="306"/>
      <c r="L124" s="306"/>
      <c r="M124" s="306"/>
      <c r="N124" s="318"/>
      <c r="O124" s="308"/>
      <c r="P124" s="307"/>
      <c r="Q124" s="309"/>
      <c r="V124" s="324"/>
      <c r="W124" s="329">
        <f>W118</f>
        <v>74.5333</v>
      </c>
      <c r="X124" s="326">
        <f>X118</f>
        <v>9</v>
      </c>
      <c r="Y124" s="159"/>
      <c r="Z124" s="123">
        <f>Z118</f>
        <v>22.4</v>
      </c>
      <c r="AC124" s="195"/>
      <c r="AF124" s="121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1:42" s="123" customFormat="1" ht="17.25" customHeight="1">
      <c r="A125" s="331"/>
      <c r="B125" s="122">
        <v>10</v>
      </c>
      <c r="C125" s="114" t="s">
        <v>158</v>
      </c>
      <c r="E125" s="306"/>
      <c r="G125" s="318"/>
      <c r="H125" s="321"/>
      <c r="I125" s="310"/>
      <c r="J125" s="314"/>
      <c r="K125" s="306"/>
      <c r="M125" s="306"/>
      <c r="N125" s="317"/>
      <c r="P125" s="306"/>
      <c r="Q125" s="309"/>
      <c r="T125" s="205"/>
      <c r="U125" s="256">
        <f>SUM(S128:S130,T125)</f>
        <v>71.16669999999999</v>
      </c>
      <c r="V125" s="257">
        <f>ROUND(U125*FREE_PART,4)</f>
        <v>71.1667</v>
      </c>
      <c r="W125" s="342">
        <f>U125</f>
        <v>71.16669999999999</v>
      </c>
      <c r="X125" s="326">
        <f>[1]!sn_val(B125)</f>
        <v>10</v>
      </c>
      <c r="Y125" s="159">
        <v>2</v>
      </c>
      <c r="Z125" s="123">
        <f>S128</f>
        <v>21.2</v>
      </c>
      <c r="AC125" s="195"/>
      <c r="AF125" s="121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1:42" s="123" customFormat="1" ht="17.25" customHeight="1">
      <c r="A126" s="331"/>
      <c r="B126" s="122"/>
      <c r="C126" s="308" t="s">
        <v>144</v>
      </c>
      <c r="E126" s="306"/>
      <c r="G126" s="318" t="s">
        <v>151</v>
      </c>
      <c r="H126" s="321"/>
      <c r="I126" s="308"/>
      <c r="J126" s="314"/>
      <c r="K126" s="309"/>
      <c r="M126" s="308"/>
      <c r="N126" s="317"/>
      <c r="P126" s="306"/>
      <c r="Q126" s="309"/>
      <c r="V126" s="324"/>
      <c r="W126" s="329">
        <f>W125</f>
        <v>71.16669999999999</v>
      </c>
      <c r="X126" s="326">
        <f>X125</f>
        <v>10</v>
      </c>
      <c r="Y126" s="159"/>
      <c r="Z126" s="123">
        <f>Z125</f>
        <v>21.2</v>
      </c>
      <c r="AC126" s="195"/>
      <c r="AF126" s="121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1:42" s="123" customFormat="1" ht="17.25" customHeight="1">
      <c r="A127" s="331"/>
      <c r="B127" s="122"/>
      <c r="C127" s="308" t="s">
        <v>146</v>
      </c>
      <c r="E127" s="306"/>
      <c r="G127" s="318" t="s">
        <v>154</v>
      </c>
      <c r="H127" s="321"/>
      <c r="I127" s="308"/>
      <c r="J127" s="314"/>
      <c r="K127" s="306"/>
      <c r="M127" s="308"/>
      <c r="N127" s="317"/>
      <c r="P127" s="306"/>
      <c r="Q127" s="309"/>
      <c r="V127" s="324"/>
      <c r="W127" s="329">
        <f>W125</f>
        <v>71.16669999999999</v>
      </c>
      <c r="X127" s="326">
        <f>X125</f>
        <v>10</v>
      </c>
      <c r="Y127" s="159"/>
      <c r="Z127" s="123">
        <f>Z125</f>
        <v>21.2</v>
      </c>
      <c r="AC127" s="195"/>
      <c r="AF127" s="121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1:42" s="123" customFormat="1" ht="17.25" customHeight="1">
      <c r="A128" s="331"/>
      <c r="B128" s="122"/>
      <c r="C128" s="308"/>
      <c r="E128" s="306"/>
      <c r="G128" s="318"/>
      <c r="H128" s="349" t="s">
        <v>66</v>
      </c>
      <c r="I128" s="351">
        <v>6.6</v>
      </c>
      <c r="J128" s="282">
        <v>7</v>
      </c>
      <c r="K128" s="351">
        <v>7.3</v>
      </c>
      <c r="L128" s="282">
        <v>7.1</v>
      </c>
      <c r="M128" s="351">
        <v>7.1</v>
      </c>
      <c r="N128" s="351"/>
      <c r="O128" s="282"/>
      <c r="P128" s="351"/>
      <c r="Q128" s="352"/>
      <c r="R128" s="353"/>
      <c r="S128" s="327">
        <f>ROUND((SUM(I128:Q128,-(MAX(I128:Q128)),-(MIN(I128:Q128)))/(JUDGES_COUNT-2))*__fr_e__*10,4)</f>
        <v>21.2</v>
      </c>
      <c r="V128" s="324"/>
      <c r="W128" s="329">
        <f>W125</f>
        <v>71.16669999999999</v>
      </c>
      <c r="X128" s="326">
        <f>X125</f>
        <v>10</v>
      </c>
      <c r="Y128" s="159"/>
      <c r="Z128" s="123">
        <f>Z125</f>
        <v>21.2</v>
      </c>
      <c r="AC128" s="195"/>
      <c r="AF128" s="121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1:42" s="123" customFormat="1" ht="17.25" customHeight="1">
      <c r="A129" s="331"/>
      <c r="B129" s="122"/>
      <c r="C129" s="308"/>
      <c r="E129" s="306"/>
      <c r="G129" s="318"/>
      <c r="H129" s="349" t="s">
        <v>12</v>
      </c>
      <c r="I129" s="351">
        <v>7.3</v>
      </c>
      <c r="J129" s="282">
        <v>7.2</v>
      </c>
      <c r="K129" s="351">
        <v>7.2</v>
      </c>
      <c r="L129" s="282">
        <v>7</v>
      </c>
      <c r="M129" s="351">
        <v>7.1</v>
      </c>
      <c r="N129" s="351"/>
      <c r="O129" s="282"/>
      <c r="P129" s="351"/>
      <c r="Q129" s="352"/>
      <c r="R129" s="353"/>
      <c r="S129" s="327">
        <f>ROUND((SUM(I129:Q129,-(MAX(I129:Q129)),-(MIN(I129:Q129)))/(JUDGES_COUNT-2))*__fr_ai__*10,4)</f>
        <v>28.6667</v>
      </c>
      <c r="V129" s="324"/>
      <c r="W129" s="329">
        <f>W125</f>
        <v>71.16669999999999</v>
      </c>
      <c r="X129" s="326">
        <f>X125</f>
        <v>10</v>
      </c>
      <c r="Y129" s="159"/>
      <c r="Z129" s="123">
        <f>Z125</f>
        <v>21.2</v>
      </c>
      <c r="AC129" s="195"/>
      <c r="AF129" s="121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1:42" s="123" customFormat="1" ht="17.25" customHeight="1">
      <c r="A130" s="331"/>
      <c r="B130" s="122"/>
      <c r="C130" s="308"/>
      <c r="E130" s="306"/>
      <c r="G130" s="318"/>
      <c r="H130" s="349" t="s">
        <v>64</v>
      </c>
      <c r="I130" s="351">
        <v>7</v>
      </c>
      <c r="J130" s="282">
        <v>6.9</v>
      </c>
      <c r="K130" s="351">
        <v>7.1</v>
      </c>
      <c r="L130" s="282">
        <v>7.2</v>
      </c>
      <c r="M130" s="351">
        <v>7.3</v>
      </c>
      <c r="N130" s="351"/>
      <c r="O130" s="282"/>
      <c r="P130" s="351"/>
      <c r="Q130" s="352"/>
      <c r="R130" s="353"/>
      <c r="S130" s="327">
        <f>ROUND((SUM(I130:Q130,-(MAX(I130:Q130)),-(MIN(I130:Q130)))/(JUDGES_COUNT-2))*__fr_d__*10,4)</f>
        <v>21.3</v>
      </c>
      <c r="V130" s="324"/>
      <c r="W130" s="329">
        <f>W125</f>
        <v>71.16669999999999</v>
      </c>
      <c r="X130" s="326">
        <f>X125</f>
        <v>10</v>
      </c>
      <c r="Y130" s="159"/>
      <c r="Z130" s="123">
        <f>Z125</f>
        <v>21.2</v>
      </c>
      <c r="AC130" s="195"/>
      <c r="AF130" s="121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1:42" s="123" customFormat="1" ht="17.25" customHeight="1">
      <c r="A131" s="331"/>
      <c r="B131" s="122"/>
      <c r="C131" s="308"/>
      <c r="E131" s="306"/>
      <c r="G131" s="318"/>
      <c r="H131" s="321"/>
      <c r="I131" s="308"/>
      <c r="J131" s="314"/>
      <c r="K131" s="306"/>
      <c r="M131" s="308"/>
      <c r="N131" s="317"/>
      <c r="P131" s="306"/>
      <c r="Q131" s="309"/>
      <c r="V131" s="324"/>
      <c r="W131" s="329">
        <f>W125</f>
        <v>71.16669999999999</v>
      </c>
      <c r="X131" s="326">
        <f>X125</f>
        <v>10</v>
      </c>
      <c r="Y131" s="159"/>
      <c r="Z131" s="123">
        <f>Z125</f>
        <v>21.2</v>
      </c>
      <c r="AC131" s="195"/>
      <c r="AF131" s="121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1:42" s="123" customFormat="1" ht="17.25" customHeight="1">
      <c r="A132" s="331"/>
      <c r="B132" s="122">
        <v>11</v>
      </c>
      <c r="C132" s="114" t="s">
        <v>158</v>
      </c>
      <c r="E132" s="306"/>
      <c r="G132" s="318"/>
      <c r="H132" s="321"/>
      <c r="J132" s="313"/>
      <c r="K132" s="306"/>
      <c r="L132" s="306"/>
      <c r="M132" s="306"/>
      <c r="N132" s="318"/>
      <c r="O132" s="308"/>
      <c r="P132" s="307"/>
      <c r="Q132" s="309"/>
      <c r="T132" s="205"/>
      <c r="U132" s="256">
        <f>SUM(S135:S137,T132)</f>
        <v>76.6</v>
      </c>
      <c r="V132" s="257">
        <f>ROUND(U132*FREE_PART,4)</f>
        <v>76.6</v>
      </c>
      <c r="W132" s="342">
        <f>U132</f>
        <v>76.6</v>
      </c>
      <c r="X132" s="326">
        <f>[1]!sn_val(B132)</f>
        <v>11</v>
      </c>
      <c r="Y132" s="159">
        <v>13</v>
      </c>
      <c r="Z132" s="123">
        <f>S135</f>
        <v>22.9</v>
      </c>
      <c r="AC132" s="195"/>
      <c r="AF132" s="121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1:42" s="123" customFormat="1" ht="17.25" customHeight="1">
      <c r="A133" s="331"/>
      <c r="B133" s="122"/>
      <c r="C133" s="308" t="s">
        <v>141</v>
      </c>
      <c r="D133" s="306"/>
      <c r="E133" s="306"/>
      <c r="F133" s="306"/>
      <c r="G133" s="318" t="s">
        <v>152</v>
      </c>
      <c r="H133" s="322"/>
      <c r="J133" s="315"/>
      <c r="N133" s="121"/>
      <c r="P133" s="307"/>
      <c r="Q133" s="309"/>
      <c r="V133" s="324"/>
      <c r="W133" s="329">
        <f>W132</f>
        <v>76.6</v>
      </c>
      <c r="X133" s="326">
        <f>X132</f>
        <v>11</v>
      </c>
      <c r="Y133" s="159"/>
      <c r="Z133" s="123">
        <f>Z132</f>
        <v>22.9</v>
      </c>
      <c r="AC133" s="195"/>
      <c r="AF133" s="121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1:42" s="123" customFormat="1" ht="17.25" customHeight="1">
      <c r="A134" s="331"/>
      <c r="B134" s="122"/>
      <c r="C134" s="306" t="s">
        <v>142</v>
      </c>
      <c r="E134" s="306"/>
      <c r="G134" s="318" t="s">
        <v>152</v>
      </c>
      <c r="H134" s="321"/>
      <c r="J134" s="313"/>
      <c r="N134" s="121"/>
      <c r="Q134" s="309"/>
      <c r="V134" s="324"/>
      <c r="W134" s="329">
        <f>W132</f>
        <v>76.6</v>
      </c>
      <c r="X134" s="326">
        <f>X132</f>
        <v>11</v>
      </c>
      <c r="Y134" s="159"/>
      <c r="Z134" s="123">
        <f>Z132</f>
        <v>22.9</v>
      </c>
      <c r="AC134" s="195"/>
      <c r="AF134" s="121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1:42" s="123" customFormat="1" ht="17.25" customHeight="1">
      <c r="A135" s="331"/>
      <c r="B135" s="122"/>
      <c r="C135" s="306"/>
      <c r="E135" s="306"/>
      <c r="G135" s="318"/>
      <c r="H135" s="349" t="s">
        <v>66</v>
      </c>
      <c r="I135" s="282">
        <v>7.4</v>
      </c>
      <c r="J135" s="351">
        <v>7.4</v>
      </c>
      <c r="K135" s="282">
        <v>7.7</v>
      </c>
      <c r="L135" s="282">
        <v>7.8</v>
      </c>
      <c r="M135" s="282">
        <v>8</v>
      </c>
      <c r="N135" s="282"/>
      <c r="O135" s="282"/>
      <c r="P135" s="282"/>
      <c r="Q135" s="352"/>
      <c r="R135" s="353"/>
      <c r="S135" s="327">
        <f>ROUND((SUM(I135:Q135,-(MAX(I135:Q135)),-(MIN(I135:Q135)))/(JUDGES_COUNT-2))*__fr_e__*10,4)</f>
        <v>22.9</v>
      </c>
      <c r="V135" s="324"/>
      <c r="W135" s="329">
        <f>W132</f>
        <v>76.6</v>
      </c>
      <c r="X135" s="326">
        <f>X132</f>
        <v>11</v>
      </c>
      <c r="Y135" s="159"/>
      <c r="Z135" s="123">
        <f>Z132</f>
        <v>22.9</v>
      </c>
      <c r="AC135" s="195"/>
      <c r="AF135" s="121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1:42" s="123" customFormat="1" ht="17.25" customHeight="1">
      <c r="A136" s="331"/>
      <c r="B136" s="122"/>
      <c r="C136" s="306"/>
      <c r="E136" s="306"/>
      <c r="G136" s="318"/>
      <c r="H136" s="349" t="s">
        <v>12</v>
      </c>
      <c r="I136" s="282">
        <v>7.9</v>
      </c>
      <c r="J136" s="351">
        <v>7.7</v>
      </c>
      <c r="K136" s="282">
        <v>7.7</v>
      </c>
      <c r="L136" s="282">
        <v>7.4</v>
      </c>
      <c r="M136" s="282">
        <v>7.7</v>
      </c>
      <c r="N136" s="282"/>
      <c r="O136" s="282"/>
      <c r="P136" s="282"/>
      <c r="Q136" s="352"/>
      <c r="R136" s="353"/>
      <c r="S136" s="327">
        <f>ROUND((SUM(I136:Q136,-(MAX(I136:Q136)),-(MIN(I136:Q136)))/(JUDGES_COUNT-2))*__fr_ai__*10,4)</f>
        <v>30.8</v>
      </c>
      <c r="V136" s="324"/>
      <c r="W136" s="329">
        <f>W132</f>
        <v>76.6</v>
      </c>
      <c r="X136" s="326">
        <f>X132</f>
        <v>11</v>
      </c>
      <c r="Y136" s="159"/>
      <c r="Z136" s="123">
        <f>Z132</f>
        <v>22.9</v>
      </c>
      <c r="AC136" s="195"/>
      <c r="AF136" s="121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1:42" s="123" customFormat="1" ht="17.25" customHeight="1">
      <c r="A137" s="331"/>
      <c r="B137" s="122"/>
      <c r="C137" s="306"/>
      <c r="E137" s="306"/>
      <c r="G137" s="318"/>
      <c r="H137" s="349" t="s">
        <v>64</v>
      </c>
      <c r="I137" s="282">
        <v>7.7</v>
      </c>
      <c r="J137" s="351">
        <v>7.8</v>
      </c>
      <c r="K137" s="282">
        <v>7.3</v>
      </c>
      <c r="L137" s="282">
        <v>7.7</v>
      </c>
      <c r="M137" s="282">
        <v>7.5</v>
      </c>
      <c r="N137" s="282"/>
      <c r="O137" s="282"/>
      <c r="P137" s="282"/>
      <c r="Q137" s="352"/>
      <c r="R137" s="353"/>
      <c r="S137" s="327">
        <f>ROUND((SUM(I137:Q137,-(MAX(I137:Q137)),-(MIN(I137:Q137)))/(JUDGES_COUNT-2))*__fr_d__*10,4)</f>
        <v>22.9</v>
      </c>
      <c r="V137" s="324"/>
      <c r="W137" s="329">
        <f>W132</f>
        <v>76.6</v>
      </c>
      <c r="X137" s="326">
        <f>X132</f>
        <v>11</v>
      </c>
      <c r="Y137" s="159"/>
      <c r="Z137" s="123">
        <f>Z132</f>
        <v>22.9</v>
      </c>
      <c r="AC137" s="195"/>
      <c r="AF137" s="121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1:42" s="123" customFormat="1" ht="17.25" customHeight="1">
      <c r="A138" s="331"/>
      <c r="B138" s="122"/>
      <c r="C138" s="306"/>
      <c r="E138" s="306"/>
      <c r="G138" s="318"/>
      <c r="H138" s="321"/>
      <c r="J138" s="313"/>
      <c r="N138" s="121"/>
      <c r="Q138" s="309"/>
      <c r="V138" s="324"/>
      <c r="W138" s="329">
        <f>W132</f>
        <v>76.6</v>
      </c>
      <c r="X138" s="326">
        <f>X132</f>
        <v>11</v>
      </c>
      <c r="Y138" s="159"/>
      <c r="Z138" s="123">
        <f>Z132</f>
        <v>22.9</v>
      </c>
      <c r="AC138" s="195"/>
      <c r="AF138" s="121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1:43" s="123" customFormat="1" ht="17.25" customHeight="1">
      <c r="A139" s="330"/>
      <c r="B139" s="112">
        <v>12</v>
      </c>
      <c r="C139" s="114" t="s">
        <v>158</v>
      </c>
      <c r="D139" s="113"/>
      <c r="E139" s="113"/>
      <c r="F139" s="113"/>
      <c r="G139" s="113"/>
      <c r="H139" s="113"/>
      <c r="I139" s="114"/>
      <c r="J139" s="115"/>
      <c r="K139" s="115"/>
      <c r="L139" s="116"/>
      <c r="M139" s="117"/>
      <c r="N139" s="117"/>
      <c r="O139" s="118"/>
      <c r="P139" s="117"/>
      <c r="Q139" s="117"/>
      <c r="R139" s="117"/>
      <c r="S139" s="117"/>
      <c r="T139" s="205"/>
      <c r="U139" s="256">
        <f>SUM(S142:S144,T139)</f>
        <v>74.5</v>
      </c>
      <c r="V139" s="257">
        <f>ROUND(U139*FREE_PART,4)</f>
        <v>74.5</v>
      </c>
      <c r="W139" s="342">
        <f>U139</f>
        <v>74.5</v>
      </c>
      <c r="X139" s="325">
        <f>[1]!sn_val(B139)</f>
        <v>12</v>
      </c>
      <c r="Y139" s="118">
        <v>1</v>
      </c>
      <c r="Z139" s="119">
        <f>S142</f>
        <v>22.3</v>
      </c>
      <c r="AA139" s="120"/>
      <c r="AB139" s="11"/>
      <c r="AC139" s="120"/>
      <c r="AD139" s="118"/>
      <c r="AE139" s="118"/>
      <c r="AF139" s="121"/>
      <c r="AG139" s="11"/>
      <c r="AH139" s="67"/>
      <c r="AI139" s="67"/>
      <c r="AJ139" s="67"/>
      <c r="AK139" s="67"/>
      <c r="AL139" s="265"/>
      <c r="AM139" s="265"/>
      <c r="AN139" s="265"/>
      <c r="AO139" s="265"/>
      <c r="AP139" s="265"/>
      <c r="AQ139" s="12"/>
    </row>
    <row r="140" spans="1:42" s="123" customFormat="1" ht="17.25" customHeight="1">
      <c r="A140" s="331"/>
      <c r="B140" s="122"/>
      <c r="C140" s="308" t="s">
        <v>145</v>
      </c>
      <c r="E140" s="306"/>
      <c r="G140" s="318" t="s">
        <v>151</v>
      </c>
      <c r="H140" s="321"/>
      <c r="I140" s="308"/>
      <c r="J140" s="314"/>
      <c r="K140" s="306"/>
      <c r="M140" s="308"/>
      <c r="N140" s="317"/>
      <c r="P140" s="306"/>
      <c r="Q140" s="309"/>
      <c r="V140" s="324"/>
      <c r="W140" s="329">
        <f>W139</f>
        <v>74.5</v>
      </c>
      <c r="X140" s="326">
        <f>X139</f>
        <v>12</v>
      </c>
      <c r="Y140" s="159"/>
      <c r="Z140" s="123">
        <f>Z139</f>
        <v>22.3</v>
      </c>
      <c r="AC140" s="195"/>
      <c r="AF140" s="121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1:42" s="123" customFormat="1" ht="17.25" customHeight="1">
      <c r="A141" s="331"/>
      <c r="B141" s="122"/>
      <c r="C141" s="310" t="s">
        <v>143</v>
      </c>
      <c r="E141" s="306"/>
      <c r="G141" s="318" t="s">
        <v>151</v>
      </c>
      <c r="H141" s="321"/>
      <c r="I141" s="310"/>
      <c r="J141" s="314"/>
      <c r="K141" s="306"/>
      <c r="M141" s="306"/>
      <c r="N141" s="317"/>
      <c r="P141" s="306"/>
      <c r="Q141" s="309"/>
      <c r="V141" s="324"/>
      <c r="W141" s="329">
        <f>W139</f>
        <v>74.5</v>
      </c>
      <c r="X141" s="326">
        <f>X139</f>
        <v>12</v>
      </c>
      <c r="Y141" s="159"/>
      <c r="Z141" s="123">
        <f>Z139</f>
        <v>22.3</v>
      </c>
      <c r="AC141" s="195"/>
      <c r="AF141" s="121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1:42" s="123" customFormat="1" ht="17.25" customHeight="1">
      <c r="A142" s="331"/>
      <c r="B142" s="122"/>
      <c r="C142" s="310"/>
      <c r="E142" s="306"/>
      <c r="G142" s="318"/>
      <c r="H142" s="349" t="s">
        <v>66</v>
      </c>
      <c r="I142" s="352">
        <v>7.2</v>
      </c>
      <c r="J142" s="282">
        <v>7.4</v>
      </c>
      <c r="K142" s="351">
        <v>7.4</v>
      </c>
      <c r="L142" s="282">
        <v>7.7</v>
      </c>
      <c r="M142" s="351">
        <v>7.5</v>
      </c>
      <c r="N142" s="351"/>
      <c r="O142" s="282"/>
      <c r="P142" s="351"/>
      <c r="Q142" s="352"/>
      <c r="R142" s="353"/>
      <c r="S142" s="327">
        <f>ROUND((SUM(I142:Q142,-(MAX(I142:Q142)),-(MIN(I142:Q142)))/(JUDGES_COUNT-2))*__fr_e__*10,4)</f>
        <v>22.3</v>
      </c>
      <c r="V142" s="324"/>
      <c r="W142" s="329">
        <f>W139</f>
        <v>74.5</v>
      </c>
      <c r="X142" s="326">
        <f>X139</f>
        <v>12</v>
      </c>
      <c r="Y142" s="159"/>
      <c r="Z142" s="123">
        <f>Z139</f>
        <v>22.3</v>
      </c>
      <c r="AC142" s="195"/>
      <c r="AF142" s="121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1:26" ht="17.25" customHeight="1">
      <c r="A143" s="194"/>
      <c r="B143" s="247"/>
      <c r="H143" s="350" t="s">
        <v>12</v>
      </c>
      <c r="I143" s="225">
        <v>7.7</v>
      </c>
      <c r="J143" s="225">
        <v>7.6</v>
      </c>
      <c r="K143" s="225">
        <v>7.5</v>
      </c>
      <c r="L143" s="225">
        <v>7.5</v>
      </c>
      <c r="M143" s="225">
        <v>7.9</v>
      </c>
      <c r="N143" s="225"/>
      <c r="O143" s="225"/>
      <c r="P143" s="225"/>
      <c r="Q143" s="225"/>
      <c r="R143" s="354"/>
      <c r="S143" s="355">
        <f>ROUND((SUM(I143:Q143,-(MAX(I143:Q143)),-(MIN(I143:Q143)))/(JUDGES_COUNT-2))*__fr_ai__*10,4)</f>
        <v>30.4</v>
      </c>
      <c r="T143" s="194"/>
      <c r="U143" s="194"/>
      <c r="V143" s="339"/>
      <c r="W143" s="343">
        <f>W139</f>
        <v>74.5</v>
      </c>
      <c r="X143" s="344">
        <f>X139</f>
        <v>12</v>
      </c>
      <c r="Y143" s="194"/>
      <c r="Z143" s="192">
        <f>Z139</f>
        <v>22.3</v>
      </c>
    </row>
    <row r="144" spans="1:26" ht="17.25" customHeight="1">
      <c r="A144" s="194"/>
      <c r="B144" s="247"/>
      <c r="H144" s="350" t="s">
        <v>64</v>
      </c>
      <c r="I144" s="225">
        <v>7.2</v>
      </c>
      <c r="J144" s="225">
        <v>7.1</v>
      </c>
      <c r="K144" s="225">
        <v>7.3</v>
      </c>
      <c r="L144" s="225">
        <v>7.6</v>
      </c>
      <c r="M144" s="225">
        <v>7.3</v>
      </c>
      <c r="N144" s="225"/>
      <c r="O144" s="225"/>
      <c r="P144" s="225"/>
      <c r="Q144" s="225"/>
      <c r="R144" s="354"/>
      <c r="S144" s="355">
        <f>ROUND((SUM(I144:Q144,-(MAX(I144:Q144)),-(MIN(I144:Q144)))/(JUDGES_COUNT-2))*__fr_d__*10,4)</f>
        <v>21.8</v>
      </c>
      <c r="T144" s="194"/>
      <c r="U144" s="194"/>
      <c r="V144" s="339"/>
      <c r="W144" s="343">
        <f>W139</f>
        <v>74.5</v>
      </c>
      <c r="X144" s="344">
        <f>X139</f>
        <v>12</v>
      </c>
      <c r="Y144" s="194"/>
      <c r="Z144" s="192">
        <f>Z139</f>
        <v>22.3</v>
      </c>
    </row>
    <row r="145" spans="1:26" ht="17.25" customHeight="1">
      <c r="A145" s="194"/>
      <c r="B145" s="247"/>
      <c r="H145" s="194"/>
      <c r="P145" s="194"/>
      <c r="S145" s="194"/>
      <c r="T145" s="194"/>
      <c r="U145" s="194"/>
      <c r="V145" s="339"/>
      <c r="W145" s="343">
        <f>W139</f>
        <v>74.5</v>
      </c>
      <c r="X145" s="344">
        <f>X139</f>
        <v>12</v>
      </c>
      <c r="Y145" s="194"/>
      <c r="Z145" s="192">
        <f>Z139</f>
        <v>22.3</v>
      </c>
    </row>
    <row r="146" spans="1:25" ht="15">
      <c r="A146" s="194"/>
      <c r="B146" s="247"/>
      <c r="H146" s="194"/>
      <c r="P146" s="194"/>
      <c r="S146" s="194"/>
      <c r="T146" s="194"/>
      <c r="U146" s="194"/>
      <c r="V146" s="194"/>
      <c r="W146" s="196"/>
      <c r="X146" s="247"/>
      <c r="Y146" s="194"/>
    </row>
    <row r="147" spans="1:25" ht="15">
      <c r="A147" s="194"/>
      <c r="B147" s="247"/>
      <c r="H147" s="194"/>
      <c r="P147" s="194"/>
      <c r="S147" s="194"/>
      <c r="T147" s="194"/>
      <c r="U147" s="194"/>
      <c r="V147" s="194"/>
      <c r="W147" s="196"/>
      <c r="X147" s="247"/>
      <c r="Y147" s="194"/>
    </row>
    <row r="148" spans="1:25" ht="15">
      <c r="A148" s="194"/>
      <c r="B148" s="247"/>
      <c r="H148" s="194"/>
      <c r="P148" s="194"/>
      <c r="S148" s="194"/>
      <c r="T148" s="194"/>
      <c r="U148" s="194"/>
      <c r="V148" s="194"/>
      <c r="W148" s="196"/>
      <c r="X148" s="247"/>
      <c r="Y148" s="194"/>
    </row>
    <row r="149" spans="1:25" ht="15">
      <c r="A149" s="194"/>
      <c r="B149" s="247"/>
      <c r="H149" s="194"/>
      <c r="P149" s="194"/>
      <c r="S149" s="194"/>
      <c r="T149" s="194"/>
      <c r="U149" s="194"/>
      <c r="V149" s="194"/>
      <c r="W149" s="196"/>
      <c r="X149" s="247"/>
      <c r="Y149" s="194"/>
    </row>
    <row r="150" spans="1:25" ht="15">
      <c r="A150" s="194"/>
      <c r="B150" s="247"/>
      <c r="H150" s="194"/>
      <c r="P150" s="194"/>
      <c r="S150" s="194"/>
      <c r="T150" s="194"/>
      <c r="U150" s="194"/>
      <c r="V150" s="194"/>
      <c r="W150" s="196"/>
      <c r="X150" s="247"/>
      <c r="Y150" s="194"/>
    </row>
    <row r="151" spans="1:25" ht="15">
      <c r="A151" s="194"/>
      <c r="B151" s="247"/>
      <c r="H151" s="194"/>
      <c r="P151" s="194"/>
      <c r="S151" s="194"/>
      <c r="T151" s="194"/>
      <c r="U151" s="194"/>
      <c r="V151" s="194"/>
      <c r="W151" s="196"/>
      <c r="X151" s="247"/>
      <c r="Y151" s="194"/>
    </row>
    <row r="152" spans="1:25" ht="15">
      <c r="A152" s="194"/>
      <c r="B152" s="247"/>
      <c r="H152" s="194"/>
      <c r="P152" s="194"/>
      <c r="S152" s="194"/>
      <c r="T152" s="194"/>
      <c r="U152" s="194"/>
      <c r="V152" s="194"/>
      <c r="W152" s="196"/>
      <c r="X152" s="247"/>
      <c r="Y152" s="194"/>
    </row>
    <row r="153" spans="1:25" ht="15">
      <c r="A153" s="194"/>
      <c r="B153" s="247"/>
      <c r="H153" s="194"/>
      <c r="P153" s="194"/>
      <c r="S153" s="194"/>
      <c r="T153" s="194"/>
      <c r="U153" s="194"/>
      <c r="V153" s="194"/>
      <c r="W153" s="196"/>
      <c r="X153" s="247"/>
      <c r="Y153" s="194"/>
    </row>
    <row r="154" spans="1:25" ht="15">
      <c r="A154" s="194"/>
      <c r="B154" s="247"/>
      <c r="H154" s="194"/>
      <c r="P154" s="194"/>
      <c r="S154" s="194"/>
      <c r="T154" s="194"/>
      <c r="U154" s="194"/>
      <c r="V154" s="194"/>
      <c r="W154" s="196"/>
      <c r="X154" s="247"/>
      <c r="Y154" s="194"/>
    </row>
    <row r="155" spans="1:25" ht="15">
      <c r="A155" s="194"/>
      <c r="B155" s="247"/>
      <c r="H155" s="194"/>
      <c r="P155" s="194"/>
      <c r="S155" s="194"/>
      <c r="T155" s="194"/>
      <c r="U155" s="194"/>
      <c r="V155" s="194"/>
      <c r="W155" s="196"/>
      <c r="X155" s="247"/>
      <c r="Y155" s="194"/>
    </row>
    <row r="156" spans="1:25" ht="15">
      <c r="A156" s="194"/>
      <c r="B156" s="247"/>
      <c r="H156" s="194"/>
      <c r="P156" s="194"/>
      <c r="S156" s="194"/>
      <c r="T156" s="194"/>
      <c r="U156" s="194"/>
      <c r="V156" s="194"/>
      <c r="W156" s="196"/>
      <c r="X156" s="247"/>
      <c r="Y156" s="194"/>
    </row>
    <row r="157" spans="1:25" ht="15">
      <c r="A157" s="194"/>
      <c r="B157" s="247"/>
      <c r="H157" s="194"/>
      <c r="P157" s="194"/>
      <c r="S157" s="194"/>
      <c r="T157" s="194"/>
      <c r="U157" s="194"/>
      <c r="V157" s="194"/>
      <c r="W157" s="196"/>
      <c r="X157" s="247"/>
      <c r="Y157" s="194"/>
    </row>
    <row r="158" spans="1:25" ht="15">
      <c r="A158" s="194"/>
      <c r="B158" s="247"/>
      <c r="H158" s="194"/>
      <c r="P158" s="194"/>
      <c r="S158" s="194"/>
      <c r="T158" s="194"/>
      <c r="U158" s="194"/>
      <c r="V158" s="194"/>
      <c r="W158" s="196"/>
      <c r="X158" s="247"/>
      <c r="Y158" s="194"/>
    </row>
    <row r="159" spans="1:25" ht="15">
      <c r="A159" s="194"/>
      <c r="B159" s="247"/>
      <c r="H159" s="194"/>
      <c r="P159" s="194"/>
      <c r="S159" s="194"/>
      <c r="T159" s="194"/>
      <c r="U159" s="194"/>
      <c r="V159" s="194"/>
      <c r="W159" s="196"/>
      <c r="X159" s="247"/>
      <c r="Y159" s="194"/>
    </row>
    <row r="160" spans="1:25" ht="15">
      <c r="A160" s="194"/>
      <c r="B160" s="247"/>
      <c r="H160" s="194"/>
      <c r="P160" s="194"/>
      <c r="S160" s="194"/>
      <c r="T160" s="194"/>
      <c r="U160" s="194"/>
      <c r="V160" s="194"/>
      <c r="W160" s="196"/>
      <c r="X160" s="247"/>
      <c r="Y160" s="194"/>
    </row>
    <row r="161" spans="1:25" ht="15">
      <c r="A161" s="194"/>
      <c r="B161" s="247"/>
      <c r="H161" s="194"/>
      <c r="P161" s="194"/>
      <c r="S161" s="194"/>
      <c r="T161" s="194"/>
      <c r="U161" s="194"/>
      <c r="V161" s="194"/>
      <c r="W161" s="196"/>
      <c r="X161" s="247"/>
      <c r="Y161" s="194"/>
    </row>
    <row r="162" spans="1:25" ht="15">
      <c r="A162" s="194"/>
      <c r="B162" s="247"/>
      <c r="H162" s="194"/>
      <c r="P162" s="194"/>
      <c r="S162" s="194"/>
      <c r="T162" s="194"/>
      <c r="U162" s="194"/>
      <c r="V162" s="194"/>
      <c r="W162" s="196"/>
      <c r="X162" s="247"/>
      <c r="Y162" s="194"/>
    </row>
    <row r="163" spans="1:25" ht="15">
      <c r="A163" s="194"/>
      <c r="B163" s="247"/>
      <c r="H163" s="194"/>
      <c r="P163" s="194"/>
      <c r="S163" s="194"/>
      <c r="T163" s="194"/>
      <c r="U163" s="194"/>
      <c r="V163" s="194"/>
      <c r="W163" s="196"/>
      <c r="X163" s="247"/>
      <c r="Y163" s="194"/>
    </row>
    <row r="164" spans="1:25" ht="15">
      <c r="A164" s="194"/>
      <c r="B164" s="247"/>
      <c r="H164" s="194"/>
      <c r="P164" s="194"/>
      <c r="S164" s="194"/>
      <c r="T164" s="194"/>
      <c r="U164" s="194"/>
      <c r="V164" s="194"/>
      <c r="W164" s="196"/>
      <c r="X164" s="247"/>
      <c r="Y164" s="194"/>
    </row>
    <row r="165" spans="1:25" ht="15">
      <c r="A165" s="194"/>
      <c r="B165" s="247"/>
      <c r="H165" s="194"/>
      <c r="P165" s="194"/>
      <c r="S165" s="194"/>
      <c r="T165" s="194"/>
      <c r="U165" s="194"/>
      <c r="V165" s="194"/>
      <c r="W165" s="196"/>
      <c r="X165" s="247"/>
      <c r="Y165" s="194"/>
    </row>
    <row r="166" spans="1:25" ht="15">
      <c r="A166" s="194"/>
      <c r="B166" s="247"/>
      <c r="H166" s="194"/>
      <c r="P166" s="194"/>
      <c r="S166" s="194"/>
      <c r="T166" s="194"/>
      <c r="U166" s="194"/>
      <c r="V166" s="194"/>
      <c r="W166" s="196"/>
      <c r="X166" s="247"/>
      <c r="Y166" s="194"/>
    </row>
    <row r="167" spans="1:25" ht="15">
      <c r="A167" s="194"/>
      <c r="B167" s="247"/>
      <c r="H167" s="194"/>
      <c r="P167" s="194"/>
      <c r="S167" s="194"/>
      <c r="T167" s="194"/>
      <c r="U167" s="194"/>
      <c r="V167" s="194"/>
      <c r="W167" s="196"/>
      <c r="X167" s="247"/>
      <c r="Y167" s="194"/>
    </row>
    <row r="168" spans="1:25" ht="15">
      <c r="A168" s="194"/>
      <c r="B168" s="247"/>
      <c r="H168" s="194"/>
      <c r="P168" s="194"/>
      <c r="S168" s="194"/>
      <c r="T168" s="194"/>
      <c r="U168" s="194"/>
      <c r="V168" s="194"/>
      <c r="W168" s="196"/>
      <c r="X168" s="247"/>
      <c r="Y168" s="194"/>
    </row>
    <row r="169" spans="1:25" ht="15">
      <c r="A169" s="194"/>
      <c r="B169" s="247"/>
      <c r="H169" s="194"/>
      <c r="P169" s="194"/>
      <c r="S169" s="194"/>
      <c r="T169" s="194"/>
      <c r="U169" s="194"/>
      <c r="V169" s="194"/>
      <c r="W169" s="196"/>
      <c r="X169" s="247"/>
      <c r="Y169" s="194"/>
    </row>
    <row r="170" spans="1:25" ht="15">
      <c r="A170" s="194"/>
      <c r="B170" s="247"/>
      <c r="H170" s="194"/>
      <c r="P170" s="194"/>
      <c r="S170" s="194"/>
      <c r="T170" s="194"/>
      <c r="U170" s="194"/>
      <c r="V170" s="194"/>
      <c r="W170" s="196"/>
      <c r="X170" s="247"/>
      <c r="Y170" s="194"/>
    </row>
    <row r="171" spans="1:25" ht="15">
      <c r="A171" s="194"/>
      <c r="B171" s="247"/>
      <c r="H171" s="194"/>
      <c r="P171" s="194"/>
      <c r="S171" s="194"/>
      <c r="T171" s="194"/>
      <c r="U171" s="194"/>
      <c r="V171" s="194"/>
      <c r="W171" s="196"/>
      <c r="X171" s="247"/>
      <c r="Y171" s="194"/>
    </row>
    <row r="172" spans="1:25" ht="15">
      <c r="A172" s="194"/>
      <c r="B172" s="247"/>
      <c r="H172" s="194"/>
      <c r="P172" s="194"/>
      <c r="S172" s="194"/>
      <c r="T172" s="194"/>
      <c r="U172" s="194"/>
      <c r="V172" s="194"/>
      <c r="W172" s="196"/>
      <c r="X172" s="247"/>
      <c r="Y172" s="194"/>
    </row>
    <row r="173" spans="1:25" ht="15">
      <c r="A173" s="194"/>
      <c r="B173" s="247"/>
      <c r="H173" s="194"/>
      <c r="P173" s="194"/>
      <c r="S173" s="194"/>
      <c r="T173" s="194"/>
      <c r="U173" s="194"/>
      <c r="V173" s="194"/>
      <c r="W173" s="196"/>
      <c r="X173" s="247"/>
      <c r="Y173" s="194"/>
    </row>
    <row r="174" spans="1:25" ht="15">
      <c r="A174" s="194"/>
      <c r="B174" s="247"/>
      <c r="H174" s="194"/>
      <c r="P174" s="194"/>
      <c r="S174" s="194"/>
      <c r="T174" s="194"/>
      <c r="U174" s="194"/>
      <c r="V174" s="194"/>
      <c r="W174" s="196"/>
      <c r="X174" s="247"/>
      <c r="Y174" s="194"/>
    </row>
    <row r="175" spans="1:25" ht="15">
      <c r="A175" s="194"/>
      <c r="B175" s="247"/>
      <c r="H175" s="194"/>
      <c r="P175" s="194"/>
      <c r="S175" s="194"/>
      <c r="T175" s="194"/>
      <c r="U175" s="194"/>
      <c r="V175" s="194"/>
      <c r="W175" s="196"/>
      <c r="X175" s="247"/>
      <c r="Y175" s="194"/>
    </row>
    <row r="176" spans="1:25" ht="15">
      <c r="A176" s="194"/>
      <c r="B176" s="247"/>
      <c r="H176" s="194"/>
      <c r="P176" s="194"/>
      <c r="S176" s="194"/>
      <c r="T176" s="194"/>
      <c r="U176" s="194"/>
      <c r="V176" s="194"/>
      <c r="W176" s="196"/>
      <c r="X176" s="247"/>
      <c r="Y176" s="194"/>
    </row>
    <row r="177" spans="1:25" ht="15">
      <c r="A177" s="194"/>
      <c r="B177" s="247"/>
      <c r="H177" s="194"/>
      <c r="P177" s="194"/>
      <c r="S177" s="194"/>
      <c r="T177" s="194"/>
      <c r="U177" s="194"/>
      <c r="V177" s="194"/>
      <c r="W177" s="196"/>
      <c r="X177" s="247"/>
      <c r="Y177" s="194"/>
    </row>
    <row r="178" spans="1:25" ht="15">
      <c r="A178" s="194"/>
      <c r="B178" s="247"/>
      <c r="H178" s="194"/>
      <c r="P178" s="194"/>
      <c r="S178" s="194"/>
      <c r="T178" s="194"/>
      <c r="U178" s="194"/>
      <c r="V178" s="194"/>
      <c r="W178" s="196"/>
      <c r="X178" s="247"/>
      <c r="Y178" s="194"/>
    </row>
    <row r="179" spans="1:25" ht="15">
      <c r="A179" s="194"/>
      <c r="B179" s="247"/>
      <c r="H179" s="194"/>
      <c r="P179" s="194"/>
      <c r="S179" s="194"/>
      <c r="T179" s="194"/>
      <c r="U179" s="194"/>
      <c r="V179" s="194"/>
      <c r="W179" s="196"/>
      <c r="X179" s="247"/>
      <c r="Y179" s="194"/>
    </row>
    <row r="180" spans="1:25" ht="15">
      <c r="A180" s="194"/>
      <c r="B180" s="247"/>
      <c r="H180" s="194"/>
      <c r="P180" s="194"/>
      <c r="S180" s="194"/>
      <c r="T180" s="194"/>
      <c r="U180" s="194"/>
      <c r="V180" s="194"/>
      <c r="W180" s="196"/>
      <c r="X180" s="247"/>
      <c r="Y180" s="194"/>
    </row>
    <row r="181" spans="1:25" ht="15">
      <c r="A181" s="194"/>
      <c r="B181" s="247"/>
      <c r="H181" s="194"/>
      <c r="P181" s="194"/>
      <c r="S181" s="194"/>
      <c r="T181" s="194"/>
      <c r="U181" s="194"/>
      <c r="V181" s="194"/>
      <c r="W181" s="196"/>
      <c r="X181" s="247"/>
      <c r="Y181" s="194"/>
    </row>
    <row r="182" spans="1:25" ht="15">
      <c r="A182" s="194"/>
      <c r="B182" s="247"/>
      <c r="H182" s="194"/>
      <c r="P182" s="194"/>
      <c r="S182" s="194"/>
      <c r="T182" s="194"/>
      <c r="U182" s="194"/>
      <c r="V182" s="194"/>
      <c r="W182" s="196"/>
      <c r="X182" s="247"/>
      <c r="Y182" s="194"/>
    </row>
    <row r="183" spans="1:25" ht="15">
      <c r="A183" s="194"/>
      <c r="B183" s="247"/>
      <c r="H183" s="194"/>
      <c r="P183" s="194"/>
      <c r="S183" s="194"/>
      <c r="T183" s="194"/>
      <c r="U183" s="194"/>
      <c r="V183" s="194"/>
      <c r="W183" s="196"/>
      <c r="X183" s="247"/>
      <c r="Y183" s="194"/>
    </row>
    <row r="184" spans="1:25" ht="15">
      <c r="A184" s="194"/>
      <c r="B184" s="247"/>
      <c r="H184" s="194"/>
      <c r="P184" s="194"/>
      <c r="S184" s="194"/>
      <c r="T184" s="194"/>
      <c r="U184" s="194"/>
      <c r="V184" s="194"/>
      <c r="W184" s="196"/>
      <c r="X184" s="247"/>
      <c r="Y184" s="194"/>
    </row>
    <row r="185" spans="1:25" ht="15">
      <c r="A185" s="194"/>
      <c r="B185" s="247"/>
      <c r="H185" s="194"/>
      <c r="P185" s="194"/>
      <c r="S185" s="194"/>
      <c r="T185" s="194"/>
      <c r="U185" s="194"/>
      <c r="V185" s="194"/>
      <c r="W185" s="196"/>
      <c r="X185" s="247"/>
      <c r="Y185" s="194"/>
    </row>
    <row r="186" spans="1:25" ht="15">
      <c r="A186" s="194"/>
      <c r="B186" s="247"/>
      <c r="H186" s="194"/>
      <c r="P186" s="194"/>
      <c r="S186" s="194"/>
      <c r="T186" s="194"/>
      <c r="U186" s="194"/>
      <c r="V186" s="194"/>
      <c r="W186" s="196"/>
      <c r="X186" s="247"/>
      <c r="Y186" s="194"/>
    </row>
    <row r="187" spans="1:25" ht="15">
      <c r="A187" s="194"/>
      <c r="B187" s="247"/>
      <c r="H187" s="194"/>
      <c r="P187" s="194"/>
      <c r="S187" s="194"/>
      <c r="T187" s="194"/>
      <c r="U187" s="194"/>
      <c r="V187" s="194"/>
      <c r="W187" s="196"/>
      <c r="X187" s="247"/>
      <c r="Y187" s="194"/>
    </row>
    <row r="188" spans="1:25" ht="15">
      <c r="A188" s="194"/>
      <c r="B188" s="247"/>
      <c r="H188" s="194"/>
      <c r="P188" s="194"/>
      <c r="S188" s="194"/>
      <c r="T188" s="194"/>
      <c r="U188" s="194"/>
      <c r="V188" s="194"/>
      <c r="W188" s="196"/>
      <c r="X188" s="247"/>
      <c r="Y188" s="194"/>
    </row>
    <row r="189" spans="1:25" ht="15">
      <c r="A189" s="194"/>
      <c r="B189" s="247"/>
      <c r="H189" s="194"/>
      <c r="P189" s="194"/>
      <c r="S189" s="194"/>
      <c r="T189" s="194"/>
      <c r="U189" s="194"/>
      <c r="V189" s="194"/>
      <c r="W189" s="196"/>
      <c r="X189" s="247"/>
      <c r="Y189" s="194"/>
    </row>
    <row r="190" spans="1:25" ht="15">
      <c r="A190" s="194"/>
      <c r="B190" s="247"/>
      <c r="H190" s="194"/>
      <c r="P190" s="194"/>
      <c r="S190" s="194"/>
      <c r="T190" s="194"/>
      <c r="U190" s="194"/>
      <c r="V190" s="194"/>
      <c r="W190" s="196"/>
      <c r="X190" s="247"/>
      <c r="Y190" s="194"/>
    </row>
    <row r="191" spans="1:25" ht="1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</sheetData>
  <sheetProtection/>
  <dataValidations count="5">
    <dataValidation allowBlank="1" sqref="T19:T34 L4:N8 K4:K6 P4:Q8 K8 O4 L40:L46 H43:J46 A40:G46 M40:IV50 AA1:AA2 S18:S34 O6 A47:A50 U1:Z8 L51:IV51 C47:E50 A35:J35 A51:J51 AA4:AA8 AB1:AU8 J40:J42 A9:E12 L9:IV12 G9:J12 A13:IV17 L35:IV35 X18:IV34 T18:U18 O18:Q34 A18:M34 W18 I4:J8 R1:S8 A1:H8 I1:Q1 U143:AU65536 U52:AU54 A52:S54 U55:W55 C55:P56 A55:B142 C111 C112:P112 Q55:S142 X55:IV142 U139:W139 T140:W142 U132:W132 T133:W138 U125:W125 T126:W131 U118:W118 T119:W124 U111:W111 T112:W117 U104:W104 T105:W110 U97:W97 T98:W103 U90:W90 T91:W96 U83:W83 T84:W89 U76:W76 T77:W82 U69:W69 T70:W75 U62:W62 T63:W68 T56:W61 A143:H65536 N143:S65536 I145:M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143:T65536 T52:T54"/>
    <dataValidation type="whole" allowBlank="1" sqref="AA3">
      <formula1>3</formula1>
      <formula2>7</formula2>
    </dataValidation>
    <dataValidation type="decimal" operator="lessThan" allowBlank="1" showErrorMessage="1" sqref="T139 T132 T125 T118 T111 T104 T97 T90 T83 T76 T69 T62">
      <formula1>0</formula1>
    </dataValidation>
    <dataValidation type="decimal" operator="lessThan" allowBlank="1" showErrorMessage="1" sqref="T55">
      <formula1>0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ROUTINE, Duet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6"/>
  <sheetViews>
    <sheetView tabSelected="1" zoomScale="75" zoomScaleNormal="75" zoomScalePageLayoutView="0" workbookViewId="0" topLeftCell="A5">
      <selection activeCell="A8" sqref="A8:IV12"/>
    </sheetView>
  </sheetViews>
  <sheetFormatPr defaultColWidth="9.125" defaultRowHeight="12.75" outlineLevelRow="1"/>
  <cols>
    <col min="1" max="1" width="6.00390625" style="192" customWidth="1"/>
    <col min="2" max="2" width="5.375" style="193" customWidth="1"/>
    <col min="3" max="3" width="10.50390625" style="194" customWidth="1"/>
    <col min="4" max="7" width="5.625" style="194" customWidth="1"/>
    <col min="8" max="8" width="6.75390625" style="195" customWidth="1"/>
    <col min="9" max="15" width="5.625" style="194" customWidth="1"/>
    <col min="16" max="16" width="6.75390625" style="195" customWidth="1"/>
    <col min="17" max="17" width="5.625" style="194" customWidth="1"/>
    <col min="18" max="18" width="3.625" style="194" customWidth="1"/>
    <col min="19" max="21" width="12.00390625" style="241" hidden="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40" t="e">
        <f>V2</f>
        <v>#N/A</v>
      </c>
      <c r="X2" s="134"/>
      <c r="Y2" s="134"/>
      <c r="Z2" s="134"/>
      <c r="AA2" s="134"/>
      <c r="AB2" s="134"/>
    </row>
    <row r="3" spans="1:28" s="129" customFormat="1" ht="1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>
        <f>IF(OR(FIGS_PART,AND(TECH_PART,SETUP!__sum_tr__)),"",JUDGESLIST_01)</f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ДУЭТ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TOTAL RESULT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16.02 9.00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8.25" customHeight="1" hidden="1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5" hidden="1">
      <c r="A9" s="138"/>
      <c r="B9" s="139" t="str">
        <f>SETUP!$AH$4</f>
        <v>Referee</v>
      </c>
      <c r="C9" s="142"/>
      <c r="D9" s="142"/>
      <c r="G9" s="139">
        <f>SETUP!$AI$4</f>
        <v>0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5" hidden="1">
      <c r="A12" s="138"/>
      <c r="B12" s="139" t="str">
        <f>SETUP!$AH$7</f>
        <v>Chief Recorder</v>
      </c>
      <c r="C12" s="142"/>
      <c r="D12" s="142"/>
      <c r="G12" s="139">
        <f>SETUP!$AI$7</f>
        <v>0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166</v>
      </c>
      <c r="I53" s="175" t="s">
        <v>117</v>
      </c>
      <c r="J53" s="175"/>
      <c r="K53" s="175"/>
      <c r="L53" s="175"/>
      <c r="M53" s="175"/>
      <c r="N53" s="176"/>
      <c r="O53" s="323" t="s">
        <v>1</v>
      </c>
      <c r="P53" s="172" t="s">
        <v>166</v>
      </c>
      <c r="Q53" s="177"/>
      <c r="R53" s="176"/>
      <c r="S53" s="239">
        <f>FIGS_PART</f>
        <v>1</v>
      </c>
      <c r="T53" s="239">
        <f>IF(SETUP!__sum_tr__,TECH_PART,0)</f>
        <v>0</v>
      </c>
      <c r="U53" s="239">
        <f>FREE_PART</f>
        <v>1</v>
      </c>
      <c r="V53" s="239">
        <f>SUM(S53:U53)</f>
        <v>2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3" s="119" customFormat="1" ht="17.25" customHeight="1">
      <c r="A55" s="331">
        <v>1</v>
      </c>
      <c r="B55" s="122">
        <v>11</v>
      </c>
      <c r="C55" s="114" t="s">
        <v>158</v>
      </c>
      <c r="D55" s="123"/>
      <c r="E55" s="306"/>
      <c r="F55" s="123"/>
      <c r="G55" s="318"/>
      <c r="H55" s="321"/>
      <c r="I55" s="123"/>
      <c r="J55" s="313"/>
      <c r="K55" s="306"/>
      <c r="L55" s="306"/>
      <c r="M55" s="306"/>
      <c r="N55" s="318"/>
      <c r="O55" s="308"/>
      <c r="P55" s="307"/>
      <c r="Q55" s="309"/>
      <c r="R55" s="123"/>
      <c r="S55" s="256">
        <f>IF(FIGS_PART,ROUND(AA55*FIGS_PART,4),"")</f>
        <v>71.8674</v>
      </c>
      <c r="T55" s="256"/>
      <c r="U55" s="256">
        <f>IF(FREE_PART,INDEX(FREE_SCORE!RES50,MATCH(Y55,FREE_SCORE!ID,0)),"")</f>
        <v>76.6</v>
      </c>
      <c r="V55" s="258">
        <f>SUM(S55:U55)</f>
        <v>148.4674</v>
      </c>
      <c r="W55" s="342">
        <f>V55</f>
        <v>148.4674</v>
      </c>
      <c r="X55" s="326">
        <f>[1]!sn_val(B55)</f>
        <v>11</v>
      </c>
      <c r="Y55" s="326">
        <v>13</v>
      </c>
      <c r="Z55" s="329">
        <f>U55</f>
        <v>76.6</v>
      </c>
      <c r="AA55" s="345">
        <f>IF(AC55,NA(),IF(AB55,ROUND(SUM(AA56:AB57)/AB55,4),0))</f>
        <v>71.8674</v>
      </c>
      <c r="AB55" s="345">
        <f>COUNT(AA56:AB57)</f>
        <v>2</v>
      </c>
      <c r="AC55" s="346">
        <f>COUNTIF(AA56:AB57,NA())</f>
        <v>0</v>
      </c>
      <c r="AD55" s="345"/>
      <c r="AE55" s="345"/>
      <c r="AF55" s="345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31"/>
      <c r="B56" s="122"/>
      <c r="C56" s="308" t="s">
        <v>141</v>
      </c>
      <c r="D56" s="306"/>
      <c r="E56" s="306"/>
      <c r="F56" s="306"/>
      <c r="G56" s="318" t="s">
        <v>152</v>
      </c>
      <c r="H56" s="322"/>
      <c r="J56" s="315"/>
      <c r="N56" s="121"/>
      <c r="P56" s="307"/>
      <c r="Q56" s="309"/>
      <c r="W56" s="329">
        <f>W55</f>
        <v>148.4674</v>
      </c>
      <c r="X56" s="326">
        <f>X55</f>
        <v>11</v>
      </c>
      <c r="Y56" s="326"/>
      <c r="Z56" s="329">
        <f>Z55</f>
        <v>76.6</v>
      </c>
      <c r="AA56" s="345">
        <f>IF(AND(ISTEXT(C56),NOT(EXACT(I56,"R"))),INDEX([2]!RES100,MATCH(C56,[2]!SWIMMERS,0)),"")</f>
        <v>71.3138</v>
      </c>
      <c r="AB56" s="345">
        <f>IF(ISTEXT(I56),IF(AND(NOT(EXACT(I56,"R")),NOT(EXACT(Q56,"R"))),INDEX([2]!RES100,MATCH(I56,[2]!SWIMMERS,0)),""),"")</f>
      </c>
      <c r="AC56" s="346"/>
      <c r="AD56" s="345"/>
      <c r="AE56" s="345"/>
      <c r="AF56" s="345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2" s="123" customFormat="1" ht="17.25" customHeight="1">
      <c r="A57" s="331"/>
      <c r="B57" s="122"/>
      <c r="C57" s="306" t="s">
        <v>142</v>
      </c>
      <c r="E57" s="306"/>
      <c r="G57" s="318" t="s">
        <v>152</v>
      </c>
      <c r="H57" s="321"/>
      <c r="J57" s="313"/>
      <c r="N57" s="121"/>
      <c r="Q57" s="309"/>
      <c r="W57" s="329">
        <f>W55</f>
        <v>148.4674</v>
      </c>
      <c r="X57" s="326">
        <f>X55</f>
        <v>11</v>
      </c>
      <c r="Y57" s="326"/>
      <c r="Z57" s="329">
        <f>Z55</f>
        <v>76.6</v>
      </c>
      <c r="AA57" s="345">
        <f>IF(AND(ISTEXT(C57),NOT(EXACT(I57,"R"))),INDEX([2]!RES100,MATCH(C57,[2]!SWIMMERS,0)),"")</f>
        <v>72.4209</v>
      </c>
      <c r="AB57" s="345">
        <f>IF(ISTEXT(I57),IF(AND(NOT(EXACT(I57,"R")),NOT(EXACT(Q57,"R"))),INDEX([2]!RES100,MATCH(I57,[2]!SWIMMERS,0)),""),"")</f>
      </c>
      <c r="AC57" s="346"/>
      <c r="AD57" s="345"/>
      <c r="AE57" s="345"/>
      <c r="AF57" s="345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2" s="123" customFormat="1" ht="17.25" customHeight="1">
      <c r="A58" s="331"/>
      <c r="B58" s="122"/>
      <c r="C58" s="306"/>
      <c r="E58" s="306"/>
      <c r="G58" s="318"/>
      <c r="H58" s="321"/>
      <c r="J58" s="313"/>
      <c r="N58" s="121"/>
      <c r="Q58" s="309"/>
      <c r="W58" s="329">
        <f>W55</f>
        <v>148.4674</v>
      </c>
      <c r="X58" s="326">
        <f>X55</f>
        <v>11</v>
      </c>
      <c r="Y58" s="326"/>
      <c r="Z58" s="329">
        <f>Z55</f>
        <v>76.6</v>
      </c>
      <c r="AA58" s="345"/>
      <c r="AB58" s="345"/>
      <c r="AC58" s="346"/>
      <c r="AD58" s="345"/>
      <c r="AE58" s="345"/>
      <c r="AF58" s="345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3" s="123" customFormat="1" ht="17.25" customHeight="1">
      <c r="A59" s="330">
        <v>2</v>
      </c>
      <c r="B59" s="112">
        <v>12</v>
      </c>
      <c r="C59" s="114" t="s">
        <v>158</v>
      </c>
      <c r="D59" s="113"/>
      <c r="E59" s="113"/>
      <c r="F59" s="113"/>
      <c r="G59" s="113"/>
      <c r="H59" s="113"/>
      <c r="I59" s="114"/>
      <c r="J59" s="115"/>
      <c r="K59" s="115"/>
      <c r="L59" s="116"/>
      <c r="M59" s="117"/>
      <c r="N59" s="117"/>
      <c r="O59" s="118"/>
      <c r="P59" s="117"/>
      <c r="Q59" s="117"/>
      <c r="R59" s="117"/>
      <c r="S59" s="256">
        <f>IF(FIGS_PART,ROUND(AA59*FIGS_PART,4),"")</f>
        <v>71.3495</v>
      </c>
      <c r="T59" s="256"/>
      <c r="U59" s="256">
        <f>IF(FREE_PART,INDEX(FREE_SCORE!RES50,MATCH(Y59,FREE_SCORE!ID,0)),"")</f>
        <v>74.5</v>
      </c>
      <c r="V59" s="258">
        <f>SUM(S59:U59)</f>
        <v>145.8495</v>
      </c>
      <c r="W59" s="342">
        <f>V59</f>
        <v>145.8495</v>
      </c>
      <c r="X59" s="325">
        <f>[1]!sn_val(B59)</f>
        <v>12</v>
      </c>
      <c r="Y59" s="325">
        <v>1</v>
      </c>
      <c r="Z59" s="328">
        <f>U59</f>
        <v>74.5</v>
      </c>
      <c r="AA59" s="347">
        <f>IF(AC59,NA(),IF(AB59,ROUND(SUM(AA60:AB61)/AB59,4),0))</f>
        <v>71.3495</v>
      </c>
      <c r="AB59" s="348">
        <f>COUNT(AA60:AB61)</f>
        <v>2</v>
      </c>
      <c r="AC59" s="347">
        <f>COUNTIF(AA60:AB61,NA())</f>
        <v>0</v>
      </c>
      <c r="AD59" s="325"/>
      <c r="AE59" s="325"/>
      <c r="AF59" s="345"/>
      <c r="AG59" s="11"/>
      <c r="AH59" s="67"/>
      <c r="AI59" s="67"/>
      <c r="AJ59" s="67"/>
      <c r="AK59" s="67"/>
      <c r="AL59" s="265"/>
      <c r="AM59" s="265"/>
      <c r="AN59" s="265"/>
      <c r="AO59" s="265"/>
      <c r="AP59" s="265"/>
      <c r="AQ59" s="12"/>
    </row>
    <row r="60" spans="1:42" s="123" customFormat="1" ht="17.25" customHeight="1">
      <c r="A60" s="331"/>
      <c r="B60" s="122"/>
      <c r="C60" s="308" t="s">
        <v>145</v>
      </c>
      <c r="E60" s="306"/>
      <c r="G60" s="318" t="s">
        <v>151</v>
      </c>
      <c r="H60" s="321"/>
      <c r="I60" s="308"/>
      <c r="J60" s="314"/>
      <c r="K60" s="306"/>
      <c r="M60" s="308"/>
      <c r="N60" s="317"/>
      <c r="P60" s="306"/>
      <c r="Q60" s="309"/>
      <c r="W60" s="329">
        <f>W59</f>
        <v>145.8495</v>
      </c>
      <c r="X60" s="326">
        <f>X59</f>
        <v>12</v>
      </c>
      <c r="Y60" s="326"/>
      <c r="Z60" s="329">
        <f>Z59</f>
        <v>74.5</v>
      </c>
      <c r="AA60" s="345">
        <f>IF(AND(ISTEXT(C60),NOT(EXACT(I60,"R"))),INDEX([2]!RES100,MATCH(C60,[2]!SWIMMERS,0)),"")</f>
        <v>69.6199</v>
      </c>
      <c r="AB60" s="345">
        <f>IF(ISTEXT(I60),IF(AND(NOT(EXACT(I60,"R")),NOT(EXACT(Q60,"R"))),INDEX([2]!RES100,MATCH(I60,[2]!SWIMMERS,0)),""),"")</f>
      </c>
      <c r="AC60" s="346"/>
      <c r="AD60" s="345"/>
      <c r="AE60" s="345"/>
      <c r="AF60" s="345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31"/>
      <c r="B61" s="122"/>
      <c r="C61" s="310" t="s">
        <v>143</v>
      </c>
      <c r="E61" s="306"/>
      <c r="G61" s="318" t="s">
        <v>151</v>
      </c>
      <c r="H61" s="321"/>
      <c r="I61" s="310"/>
      <c r="J61" s="314"/>
      <c r="K61" s="306"/>
      <c r="M61" s="306"/>
      <c r="N61" s="317"/>
      <c r="P61" s="306"/>
      <c r="Q61" s="309"/>
      <c r="W61" s="329">
        <f>W59</f>
        <v>145.8495</v>
      </c>
      <c r="X61" s="326">
        <f>X59</f>
        <v>12</v>
      </c>
      <c r="Y61" s="326"/>
      <c r="Z61" s="329">
        <f>Z59</f>
        <v>74.5</v>
      </c>
      <c r="AA61" s="345">
        <f>IF(AND(ISTEXT(C61),NOT(EXACT(I61,"R"))),INDEX([2]!RES100,MATCH(C61,[2]!SWIMMERS,0)),"")</f>
        <v>73.0791</v>
      </c>
      <c r="AB61" s="345">
        <f>IF(ISTEXT(I61),IF(AND(NOT(EXACT(I61,"R")),NOT(EXACT(Q61,"R"))),INDEX([2]!RES100,MATCH(I61,[2]!SWIMMERS,0)),""),"")</f>
      </c>
      <c r="AC61" s="346"/>
      <c r="AD61" s="345"/>
      <c r="AE61" s="345"/>
      <c r="AF61" s="345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31"/>
      <c r="B62" s="122"/>
      <c r="C62" s="310"/>
      <c r="E62" s="306"/>
      <c r="G62" s="318"/>
      <c r="H62" s="321"/>
      <c r="I62" s="310"/>
      <c r="J62" s="314"/>
      <c r="K62" s="306"/>
      <c r="M62" s="306"/>
      <c r="N62" s="317"/>
      <c r="P62" s="306"/>
      <c r="Q62" s="309"/>
      <c r="W62" s="329">
        <f>W59</f>
        <v>145.8495</v>
      </c>
      <c r="X62" s="326">
        <f>X59</f>
        <v>12</v>
      </c>
      <c r="Y62" s="326"/>
      <c r="Z62" s="329">
        <f>Z59</f>
        <v>74.5</v>
      </c>
      <c r="AA62" s="345"/>
      <c r="AB62" s="345"/>
      <c r="AC62" s="346"/>
      <c r="AD62" s="345"/>
      <c r="AE62" s="345"/>
      <c r="AF62" s="345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31">
        <v>3</v>
      </c>
      <c r="B63" s="122">
        <v>9</v>
      </c>
      <c r="C63" s="114" t="s">
        <v>158</v>
      </c>
      <c r="E63" s="306"/>
      <c r="G63" s="318"/>
      <c r="H63" s="321"/>
      <c r="I63" s="308"/>
      <c r="J63" s="314"/>
      <c r="K63" s="306"/>
      <c r="M63" s="306"/>
      <c r="N63" s="317"/>
      <c r="P63" s="306"/>
      <c r="Q63" s="309"/>
      <c r="S63" s="256">
        <f>IF(FIGS_PART,ROUND(AA63*FIGS_PART,4),"")</f>
        <v>69.574</v>
      </c>
      <c r="T63" s="256"/>
      <c r="U63" s="256">
        <f>IF(FREE_PART,INDEX(FREE_SCORE!RES50,MATCH(Y63,FREE_SCORE!ID,0)),"")</f>
        <v>74.5333</v>
      </c>
      <c r="V63" s="258">
        <f>SUM(S63:U63)</f>
        <v>144.1073</v>
      </c>
      <c r="W63" s="342">
        <f>V63</f>
        <v>144.1073</v>
      </c>
      <c r="X63" s="326">
        <f>[1]!sn_val(B63)</f>
        <v>9</v>
      </c>
      <c r="Y63" s="326">
        <v>12</v>
      </c>
      <c r="Z63" s="329">
        <f>U63</f>
        <v>74.5333</v>
      </c>
      <c r="AA63" s="345">
        <f>IF(AC63,NA(),IF(AB63,ROUND(SUM(AA64:AB65)/AB63,4),0))</f>
        <v>69.574</v>
      </c>
      <c r="AB63" s="345">
        <f>COUNT(AA64:AB65)</f>
        <v>2</v>
      </c>
      <c r="AC63" s="346">
        <f>COUNTIF(AA64:AB65,NA())</f>
        <v>0</v>
      </c>
      <c r="AD63" s="345"/>
      <c r="AE63" s="345"/>
      <c r="AF63" s="345"/>
      <c r="AH63" s="117"/>
      <c r="AI63" s="117"/>
      <c r="AJ63" s="117"/>
      <c r="AK63" s="117"/>
      <c r="AL63" s="117"/>
      <c r="AM63" s="117"/>
      <c r="AN63" s="117"/>
      <c r="AO63" s="117"/>
      <c r="AP63" s="117"/>
    </row>
    <row r="64" spans="1:42" s="123" customFormat="1" ht="17.25" customHeight="1">
      <c r="A64" s="331"/>
      <c r="B64" s="122"/>
      <c r="C64" s="308" t="s">
        <v>139</v>
      </c>
      <c r="E64" s="306"/>
      <c r="G64" s="318" t="s">
        <v>152</v>
      </c>
      <c r="H64" s="321"/>
      <c r="J64" s="313"/>
      <c r="K64" s="306"/>
      <c r="L64" s="308"/>
      <c r="M64" s="308"/>
      <c r="N64" s="318"/>
      <c r="O64" s="308"/>
      <c r="P64" s="307"/>
      <c r="Q64" s="309"/>
      <c r="W64" s="329">
        <f>W63</f>
        <v>144.1073</v>
      </c>
      <c r="X64" s="326">
        <f>X63</f>
        <v>9</v>
      </c>
      <c r="Y64" s="326"/>
      <c r="Z64" s="329">
        <f>Z63</f>
        <v>74.5333</v>
      </c>
      <c r="AA64" s="345">
        <f>IF(AND(ISTEXT(C64),NOT(EXACT(I64,"R"))),INDEX([2]!RES100,MATCH(C64,[2]!SWIMMERS,0)),"")</f>
        <v>70.102</v>
      </c>
      <c r="AB64" s="345">
        <f>IF(ISTEXT(I64),IF(AND(NOT(EXACT(I64,"R")),NOT(EXACT(Q64,"R"))),INDEX([2]!RES100,MATCH(I64,[2]!SWIMMERS,0)),""),"")</f>
      </c>
      <c r="AC64" s="346"/>
      <c r="AD64" s="345"/>
      <c r="AE64" s="345"/>
      <c r="AF64" s="345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31"/>
      <c r="B65" s="122"/>
      <c r="C65" s="308" t="s">
        <v>140</v>
      </c>
      <c r="E65" s="306"/>
      <c r="G65" s="318" t="s">
        <v>152</v>
      </c>
      <c r="H65" s="321"/>
      <c r="J65" s="313"/>
      <c r="K65" s="306"/>
      <c r="L65" s="306"/>
      <c r="M65" s="306"/>
      <c r="N65" s="318"/>
      <c r="O65" s="308"/>
      <c r="P65" s="307"/>
      <c r="Q65" s="309"/>
      <c r="W65" s="329">
        <f>W63</f>
        <v>144.1073</v>
      </c>
      <c r="X65" s="326">
        <f>X63</f>
        <v>9</v>
      </c>
      <c r="Y65" s="326"/>
      <c r="Z65" s="329">
        <f>Z63</f>
        <v>74.5333</v>
      </c>
      <c r="AA65" s="345">
        <f>IF(AND(ISTEXT(C65),NOT(EXACT(I65,"R"))),INDEX([2]!RES100,MATCH(C65,[2]!SWIMMERS,0)),"")</f>
        <v>69.0459</v>
      </c>
      <c r="AB65" s="345">
        <f>IF(ISTEXT(I65),IF(AND(NOT(EXACT(I65,"R")),NOT(EXACT(Q65,"R"))),INDEX([2]!RES100,MATCH(I65,[2]!SWIMMERS,0)),""),"")</f>
      </c>
      <c r="AC65" s="346"/>
      <c r="AD65" s="345"/>
      <c r="AE65" s="345"/>
      <c r="AF65" s="345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31"/>
      <c r="B66" s="122"/>
      <c r="C66" s="308"/>
      <c r="E66" s="306"/>
      <c r="G66" s="318"/>
      <c r="H66" s="321"/>
      <c r="J66" s="313"/>
      <c r="K66" s="306"/>
      <c r="L66" s="306"/>
      <c r="M66" s="306"/>
      <c r="N66" s="318"/>
      <c r="O66" s="308"/>
      <c r="P66" s="307"/>
      <c r="Q66" s="309"/>
      <c r="W66" s="329">
        <f>W63</f>
        <v>144.1073</v>
      </c>
      <c r="X66" s="326">
        <f>X63</f>
        <v>9</v>
      </c>
      <c r="Y66" s="326"/>
      <c r="Z66" s="329">
        <f>Z63</f>
        <v>74.5333</v>
      </c>
      <c r="AA66" s="345"/>
      <c r="AB66" s="345"/>
      <c r="AC66" s="346"/>
      <c r="AD66" s="345"/>
      <c r="AE66" s="345"/>
      <c r="AF66" s="34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31">
        <v>4</v>
      </c>
      <c r="B67" s="122">
        <v>7</v>
      </c>
      <c r="C67" s="114" t="s">
        <v>157</v>
      </c>
      <c r="E67" s="306"/>
      <c r="G67" s="318"/>
      <c r="H67" s="321"/>
      <c r="I67" s="310"/>
      <c r="J67" s="314"/>
      <c r="K67" s="306"/>
      <c r="M67" s="306"/>
      <c r="N67" s="317"/>
      <c r="P67" s="306"/>
      <c r="Q67" s="309"/>
      <c r="S67" s="256">
        <f>IF(FIGS_PART,ROUND(AA67*FIGS_PART,4),"")</f>
        <v>68.4057</v>
      </c>
      <c r="T67" s="256"/>
      <c r="U67" s="256">
        <f>IF(FREE_PART,INDEX(FREE_SCORE!RES50,MATCH(Y67,FREE_SCORE!ID,0)),"")</f>
        <v>72.0667</v>
      </c>
      <c r="V67" s="258">
        <f>SUM(S67:U67)</f>
        <v>140.4724</v>
      </c>
      <c r="W67" s="342">
        <f>V67</f>
        <v>140.4724</v>
      </c>
      <c r="X67" s="326">
        <f>[1]!sn_val(B67)</f>
        <v>7</v>
      </c>
      <c r="Y67" s="326">
        <v>11</v>
      </c>
      <c r="Z67" s="329">
        <f>U67</f>
        <v>72.0667</v>
      </c>
      <c r="AA67" s="345">
        <f>IF(AC67,NA(),IF(AB67,ROUND(SUM(AA68:AB69)/AB67,4),0))</f>
        <v>68.4057</v>
      </c>
      <c r="AB67" s="345">
        <f>COUNT(AA68:AB69)</f>
        <v>2</v>
      </c>
      <c r="AC67" s="346">
        <f>COUNTIF(AA68:AB69,NA())</f>
        <v>0</v>
      </c>
      <c r="AD67" s="345"/>
      <c r="AE67" s="345"/>
      <c r="AF67" s="345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31"/>
      <c r="B68" s="122"/>
      <c r="C68" s="308" t="s">
        <v>135</v>
      </c>
      <c r="E68" s="306"/>
      <c r="G68" s="318" t="s">
        <v>154</v>
      </c>
      <c r="H68" s="321"/>
      <c r="I68" s="308"/>
      <c r="J68" s="314"/>
      <c r="K68" s="306"/>
      <c r="M68" s="306"/>
      <c r="N68" s="317"/>
      <c r="P68" s="306"/>
      <c r="W68" s="329">
        <f>W67</f>
        <v>140.4724</v>
      </c>
      <c r="X68" s="326">
        <f>X67</f>
        <v>7</v>
      </c>
      <c r="Y68" s="326"/>
      <c r="Z68" s="329">
        <f>Z67</f>
        <v>72.0667</v>
      </c>
      <c r="AA68" s="345">
        <f>IF(AND(ISTEXT(C68),NOT(EXACT(I68,"R"))),INDEX([2]!RES100,MATCH(C68,[2]!SWIMMERS,0)),"")</f>
        <v>68.4235</v>
      </c>
      <c r="AB68" s="345">
        <f>IF(ISTEXT(I68),IF(AND(NOT(EXACT(I68,"R")),NOT(EXACT(Q68,"R"))),INDEX([2]!RES100,MATCH(I68,[2]!SWIMMERS,0)),""),"")</f>
      </c>
      <c r="AC68" s="346"/>
      <c r="AD68" s="345"/>
      <c r="AE68" s="345"/>
      <c r="AF68" s="345"/>
      <c r="AH68" s="117"/>
      <c r="AI68" s="117"/>
      <c r="AJ68" s="117"/>
      <c r="AK68" s="117"/>
      <c r="AL68" s="117"/>
      <c r="AM68" s="117"/>
      <c r="AN68" s="117"/>
      <c r="AO68" s="117"/>
      <c r="AP68" s="117"/>
    </row>
    <row r="69" spans="1:42" s="123" customFormat="1" ht="17.25" customHeight="1">
      <c r="A69" s="331"/>
      <c r="B69" s="122"/>
      <c r="C69" s="310" t="s">
        <v>136</v>
      </c>
      <c r="E69" s="306"/>
      <c r="G69" s="318" t="s">
        <v>153</v>
      </c>
      <c r="H69" s="321"/>
      <c r="I69" s="308"/>
      <c r="J69" s="314"/>
      <c r="K69" s="306"/>
      <c r="M69" s="306"/>
      <c r="N69" s="317"/>
      <c r="P69" s="306"/>
      <c r="Q69" s="309"/>
      <c r="W69" s="329">
        <f>W67</f>
        <v>140.4724</v>
      </c>
      <c r="X69" s="326">
        <f>X67</f>
        <v>7</v>
      </c>
      <c r="Y69" s="326"/>
      <c r="Z69" s="329">
        <f>Z67</f>
        <v>72.0667</v>
      </c>
      <c r="AA69" s="345">
        <f>IF(AND(ISTEXT(C69),NOT(EXACT(I69,"R"))),INDEX([2]!RES100,MATCH(C69,[2]!SWIMMERS,0)),"")</f>
        <v>68.3878</v>
      </c>
      <c r="AB69" s="345">
        <f>IF(ISTEXT(I69),IF(AND(NOT(EXACT(I69,"R")),NOT(EXACT(Q69,"R"))),INDEX([2]!RES100,MATCH(I69,[2]!SWIMMERS,0)),""),"")</f>
      </c>
      <c r="AC69" s="346"/>
      <c r="AD69" s="345"/>
      <c r="AE69" s="345"/>
      <c r="AF69" s="345"/>
      <c r="AH69" s="117"/>
      <c r="AI69" s="117"/>
      <c r="AJ69" s="117"/>
      <c r="AK69" s="117"/>
      <c r="AL69" s="117"/>
      <c r="AM69" s="117"/>
      <c r="AN69" s="117"/>
      <c r="AO69" s="117"/>
      <c r="AP69" s="117"/>
    </row>
    <row r="70" spans="1:42" s="123" customFormat="1" ht="17.25" customHeight="1">
      <c r="A70" s="331"/>
      <c r="B70" s="122"/>
      <c r="C70" s="310"/>
      <c r="E70" s="306"/>
      <c r="G70" s="318"/>
      <c r="H70" s="321"/>
      <c r="I70" s="308"/>
      <c r="J70" s="314"/>
      <c r="K70" s="306"/>
      <c r="M70" s="306"/>
      <c r="N70" s="317"/>
      <c r="P70" s="306"/>
      <c r="Q70" s="309"/>
      <c r="W70" s="329">
        <f>W67</f>
        <v>140.4724</v>
      </c>
      <c r="X70" s="326">
        <f>X67</f>
        <v>7</v>
      </c>
      <c r="Y70" s="326"/>
      <c r="Z70" s="329">
        <f>Z67</f>
        <v>72.0667</v>
      </c>
      <c r="AA70" s="345"/>
      <c r="AB70" s="345"/>
      <c r="AC70" s="346"/>
      <c r="AD70" s="345"/>
      <c r="AE70" s="345"/>
      <c r="AF70" s="345"/>
      <c r="AH70" s="117"/>
      <c r="AI70" s="117"/>
      <c r="AJ70" s="117"/>
      <c r="AK70" s="117"/>
      <c r="AL70" s="117"/>
      <c r="AM70" s="117"/>
      <c r="AN70" s="117"/>
      <c r="AO70" s="117"/>
      <c r="AP70" s="117"/>
    </row>
    <row r="71" spans="1:42" s="123" customFormat="1" ht="17.25" customHeight="1">
      <c r="A71" s="331">
        <v>5</v>
      </c>
      <c r="B71" s="122">
        <v>10</v>
      </c>
      <c r="C71" s="114" t="s">
        <v>158</v>
      </c>
      <c r="E71" s="306"/>
      <c r="G71" s="318"/>
      <c r="H71" s="321"/>
      <c r="I71" s="310"/>
      <c r="J71" s="314"/>
      <c r="K71" s="306"/>
      <c r="M71" s="306"/>
      <c r="N71" s="317"/>
      <c r="P71" s="306"/>
      <c r="Q71" s="309"/>
      <c r="S71" s="256">
        <f>IF(FIGS_PART,ROUND(AA71*FIGS_PART,4),"")</f>
        <v>67.2475</v>
      </c>
      <c r="T71" s="256"/>
      <c r="U71" s="256">
        <f>IF(FREE_PART,INDEX(FREE_SCORE!RES50,MATCH(Y71,FREE_SCORE!ID,0)),"")</f>
        <v>71.1667</v>
      </c>
      <c r="V71" s="258">
        <f>SUM(S71:U71)</f>
        <v>138.4142</v>
      </c>
      <c r="W71" s="342">
        <f>V71</f>
        <v>138.4142</v>
      </c>
      <c r="X71" s="326">
        <f>[1]!sn_val(B71)</f>
        <v>10</v>
      </c>
      <c r="Y71" s="326">
        <v>2</v>
      </c>
      <c r="Z71" s="329">
        <f>U71</f>
        <v>71.1667</v>
      </c>
      <c r="AA71" s="345">
        <f>IF(AC71,NA(),IF(AB71,ROUND(SUM(AA72:AB73)/AB71,4),0))</f>
        <v>67.2475</v>
      </c>
      <c r="AB71" s="345">
        <f>COUNT(AA72:AB73)</f>
        <v>2</v>
      </c>
      <c r="AC71" s="346">
        <f>COUNTIF(AA72:AB73,NA())</f>
        <v>0</v>
      </c>
      <c r="AD71" s="345"/>
      <c r="AE71" s="345"/>
      <c r="AF71" s="345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3" s="119" customFormat="1" ht="17.25" customHeight="1">
      <c r="A72" s="331"/>
      <c r="B72" s="122"/>
      <c r="C72" s="308" t="s">
        <v>144</v>
      </c>
      <c r="D72" s="123"/>
      <c r="E72" s="306"/>
      <c r="F72" s="123"/>
      <c r="G72" s="318" t="s">
        <v>151</v>
      </c>
      <c r="H72" s="321"/>
      <c r="I72" s="308"/>
      <c r="J72" s="314"/>
      <c r="K72" s="309"/>
      <c r="L72" s="123"/>
      <c r="M72" s="308"/>
      <c r="N72" s="317"/>
      <c r="O72" s="123"/>
      <c r="P72" s="306"/>
      <c r="Q72" s="309"/>
      <c r="R72" s="123"/>
      <c r="S72" s="123"/>
      <c r="T72" s="123"/>
      <c r="U72" s="123"/>
      <c r="V72" s="123"/>
      <c r="W72" s="329">
        <f>W71</f>
        <v>138.4142</v>
      </c>
      <c r="X72" s="326">
        <f>X71</f>
        <v>10</v>
      </c>
      <c r="Y72" s="326"/>
      <c r="Z72" s="329">
        <f>Z71</f>
        <v>71.1667</v>
      </c>
      <c r="AA72" s="345">
        <f>IF(AND(ISTEXT(C72),NOT(EXACT(I72,"R"))),INDEX([2]!RES100,MATCH(C72,[2]!SWIMMERS,0)),"")</f>
        <v>68.7347</v>
      </c>
      <c r="AB72" s="345">
        <f>IF(ISTEXT(I72),IF(AND(NOT(EXACT(I72,"R")),NOT(EXACT(Q72,"R"))),INDEX([2]!RES100,MATCH(I72,[2]!SWIMMERS,0)),""),"")</f>
      </c>
      <c r="AC72" s="346"/>
      <c r="AD72" s="345"/>
      <c r="AE72" s="345"/>
      <c r="AF72" s="345"/>
      <c r="AG72" s="123"/>
      <c r="AH72" s="159"/>
      <c r="AI72" s="159"/>
      <c r="AJ72" s="159"/>
      <c r="AK72" s="159"/>
      <c r="AL72" s="159"/>
      <c r="AM72" s="159"/>
      <c r="AN72" s="159"/>
      <c r="AO72" s="159"/>
      <c r="AP72" s="159"/>
      <c r="AQ72" s="123"/>
    </row>
    <row r="73" spans="1:42" s="123" customFormat="1" ht="17.25" customHeight="1">
      <c r="A73" s="331"/>
      <c r="B73" s="122"/>
      <c r="C73" s="308" t="s">
        <v>146</v>
      </c>
      <c r="E73" s="306"/>
      <c r="G73" s="318" t="s">
        <v>154</v>
      </c>
      <c r="H73" s="321"/>
      <c r="I73" s="308"/>
      <c r="J73" s="314"/>
      <c r="K73" s="306"/>
      <c r="M73" s="308"/>
      <c r="N73" s="317"/>
      <c r="P73" s="306"/>
      <c r="Q73" s="309"/>
      <c r="W73" s="329">
        <f>W71</f>
        <v>138.4142</v>
      </c>
      <c r="X73" s="326">
        <f>X71</f>
        <v>10</v>
      </c>
      <c r="Y73" s="326"/>
      <c r="Z73" s="329">
        <f>Z71</f>
        <v>71.1667</v>
      </c>
      <c r="AA73" s="345">
        <f>IF(AND(ISTEXT(C73),NOT(EXACT(I73,"R"))),INDEX([2]!RES100,MATCH(C73,[2]!SWIMMERS,0)),"")</f>
        <v>65.7602</v>
      </c>
      <c r="AB73" s="345">
        <f>IF(ISTEXT(I73),IF(AND(NOT(EXACT(I73,"R")),NOT(EXACT(Q73,"R"))),INDEX([2]!RES100,MATCH(I73,[2]!SWIMMERS,0)),""),"")</f>
      </c>
      <c r="AC73" s="346"/>
      <c r="AD73" s="345"/>
      <c r="AE73" s="345"/>
      <c r="AF73" s="34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31"/>
      <c r="B74" s="122"/>
      <c r="C74" s="308"/>
      <c r="E74" s="306"/>
      <c r="G74" s="318"/>
      <c r="H74" s="321"/>
      <c r="I74" s="308"/>
      <c r="J74" s="314"/>
      <c r="K74" s="306"/>
      <c r="M74" s="308"/>
      <c r="N74" s="317"/>
      <c r="P74" s="306"/>
      <c r="Q74" s="309"/>
      <c r="W74" s="329">
        <f>W71</f>
        <v>138.4142</v>
      </c>
      <c r="X74" s="326">
        <f>X71</f>
        <v>10</v>
      </c>
      <c r="Y74" s="326"/>
      <c r="Z74" s="329">
        <f>Z71</f>
        <v>71.1667</v>
      </c>
      <c r="AA74" s="345"/>
      <c r="AB74" s="345"/>
      <c r="AC74" s="346"/>
      <c r="AD74" s="345"/>
      <c r="AE74" s="345"/>
      <c r="AF74" s="34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31">
        <v>6</v>
      </c>
      <c r="B75" s="122">
        <v>8</v>
      </c>
      <c r="C75" s="114" t="s">
        <v>159</v>
      </c>
      <c r="E75" s="306"/>
      <c r="G75" s="318"/>
      <c r="H75" s="321"/>
      <c r="I75" s="308"/>
      <c r="J75" s="314"/>
      <c r="K75" s="306"/>
      <c r="M75" s="308"/>
      <c r="N75" s="317"/>
      <c r="P75" s="306"/>
      <c r="Q75" s="309"/>
      <c r="S75" s="256">
        <f>IF(FIGS_PART,ROUND(AA75*FIGS_PART,4),"")</f>
        <v>66.2641</v>
      </c>
      <c r="T75" s="256"/>
      <c r="U75" s="256">
        <f>IF(FREE_PART,INDEX(FREE_SCORE!RES50,MATCH(Y75,FREE_SCORE!ID,0)),"")</f>
        <v>71.7333</v>
      </c>
      <c r="V75" s="258">
        <f>SUM(S75:U75)</f>
        <v>137.9974</v>
      </c>
      <c r="W75" s="342">
        <f>V75</f>
        <v>137.9974</v>
      </c>
      <c r="X75" s="326">
        <f>[1]!sn_val(B75)</f>
        <v>8</v>
      </c>
      <c r="Y75" s="326">
        <v>3</v>
      </c>
      <c r="Z75" s="329">
        <f>U75</f>
        <v>71.7333</v>
      </c>
      <c r="AA75" s="345">
        <f>IF(AC75,NA(),IF(AB75,ROUND(SUM(AA76:AB77)/AB75,4),0))</f>
        <v>66.2641</v>
      </c>
      <c r="AB75" s="345">
        <f>COUNT(AA76:AB77)</f>
        <v>2</v>
      </c>
      <c r="AC75" s="346">
        <f>COUNTIF(AA76:AB77,NA())</f>
        <v>0</v>
      </c>
      <c r="AD75" s="345"/>
      <c r="AE75" s="345"/>
      <c r="AF75" s="34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31"/>
      <c r="B76" s="122"/>
      <c r="C76" s="308" t="s">
        <v>147</v>
      </c>
      <c r="E76" s="306"/>
      <c r="G76" s="318" t="s">
        <v>152</v>
      </c>
      <c r="H76" s="321"/>
      <c r="I76" s="310"/>
      <c r="J76" s="314"/>
      <c r="K76" s="306"/>
      <c r="M76" s="308"/>
      <c r="N76" s="317"/>
      <c r="P76" s="306"/>
      <c r="Q76" s="309"/>
      <c r="W76" s="329">
        <f>W75</f>
        <v>137.9974</v>
      </c>
      <c r="X76" s="326">
        <f>X75</f>
        <v>8</v>
      </c>
      <c r="Y76" s="326"/>
      <c r="Z76" s="329">
        <f>Z75</f>
        <v>71.7333</v>
      </c>
      <c r="AA76" s="345">
        <f>IF(AND(ISTEXT(C76),NOT(EXACT(I76,"R"))),INDEX([2]!RES100,MATCH(C76,[2]!SWIMMERS,0)),"")</f>
        <v>65.4796</v>
      </c>
      <c r="AB76" s="345">
        <f>IF(ISTEXT(I76),IF(AND(NOT(EXACT(I76,"R")),NOT(EXACT(Q76,"R"))),INDEX([2]!RES100,MATCH(I76,[2]!SWIMMERS,0)),""),"")</f>
      </c>
      <c r="AC76" s="346"/>
      <c r="AD76" s="345"/>
      <c r="AE76" s="345"/>
      <c r="AF76" s="34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31"/>
      <c r="B77" s="122"/>
      <c r="C77" s="308" t="s">
        <v>148</v>
      </c>
      <c r="E77" s="306"/>
      <c r="G77" s="318" t="s">
        <v>152</v>
      </c>
      <c r="H77" s="321"/>
      <c r="I77" s="308"/>
      <c r="J77" s="314"/>
      <c r="K77" s="309"/>
      <c r="M77" s="308"/>
      <c r="N77" s="317"/>
      <c r="P77" s="306"/>
      <c r="Q77" s="309"/>
      <c r="W77" s="329">
        <f>W75</f>
        <v>137.9974</v>
      </c>
      <c r="X77" s="326">
        <f>X75</f>
        <v>8</v>
      </c>
      <c r="Y77" s="326"/>
      <c r="Z77" s="329">
        <f>Z75</f>
        <v>71.7333</v>
      </c>
      <c r="AA77" s="345">
        <f>IF(AND(ISTEXT(C77),NOT(EXACT(I77,"R"))),INDEX([2]!RES100,MATCH(C77,[2]!SWIMMERS,0)),"")</f>
        <v>67.0485</v>
      </c>
      <c r="AB77" s="345">
        <f>IF(ISTEXT(I77),IF(AND(NOT(EXACT(I77,"R")),NOT(EXACT(Q77,"R"))),INDEX([2]!RES100,MATCH(I77,[2]!SWIMMERS,0)),""),"")</f>
      </c>
      <c r="AC77" s="346"/>
      <c r="AD77" s="345"/>
      <c r="AE77" s="345"/>
      <c r="AF77" s="34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31"/>
      <c r="B78" s="122"/>
      <c r="C78" s="308"/>
      <c r="E78" s="306"/>
      <c r="G78" s="318"/>
      <c r="H78" s="321"/>
      <c r="I78" s="308"/>
      <c r="J78" s="314"/>
      <c r="K78" s="309"/>
      <c r="M78" s="308"/>
      <c r="N78" s="317"/>
      <c r="P78" s="306"/>
      <c r="Q78" s="309"/>
      <c r="W78" s="329">
        <f>W75</f>
        <v>137.9974</v>
      </c>
      <c r="X78" s="326">
        <f>X75</f>
        <v>8</v>
      </c>
      <c r="Y78" s="326"/>
      <c r="Z78" s="329">
        <f>Z75</f>
        <v>71.7333</v>
      </c>
      <c r="AA78" s="345"/>
      <c r="AB78" s="345"/>
      <c r="AC78" s="346"/>
      <c r="AD78" s="345"/>
      <c r="AE78" s="345"/>
      <c r="AF78" s="34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3" s="123" customFormat="1" ht="17.25" customHeight="1">
      <c r="A79" s="331">
        <v>7</v>
      </c>
      <c r="B79" s="122">
        <v>5</v>
      </c>
      <c r="C79" s="114" t="s">
        <v>156</v>
      </c>
      <c r="E79" s="306"/>
      <c r="G79" s="318"/>
      <c r="H79" s="321"/>
      <c r="I79" s="308"/>
      <c r="J79" s="314"/>
      <c r="K79" s="306"/>
      <c r="M79" s="306"/>
      <c r="N79" s="317"/>
      <c r="P79" s="306"/>
      <c r="Q79" s="309"/>
      <c r="S79" s="256">
        <f>IF(FIGS_PART,ROUND(AA79*FIGS_PART,4),"")</f>
        <v>62.5141</v>
      </c>
      <c r="T79" s="256"/>
      <c r="U79" s="256">
        <f>IF(FREE_PART,INDEX(FREE_SCORE!RES50,MATCH(Y79,FREE_SCORE!ID,0)),"")</f>
        <v>68.3667</v>
      </c>
      <c r="V79" s="258">
        <f>SUM(S79:U79)</f>
        <v>130.8808</v>
      </c>
      <c r="W79" s="342">
        <f>V79</f>
        <v>130.8808</v>
      </c>
      <c r="X79" s="326">
        <f>[1]!sn_val(B79)</f>
        <v>5</v>
      </c>
      <c r="Y79" s="326">
        <v>7</v>
      </c>
      <c r="Z79" s="329">
        <f>U79</f>
        <v>68.3667</v>
      </c>
      <c r="AA79" s="345">
        <f>IF(AC79,NA(),IF(AB79,ROUND(SUM(AA80:AB81)/AB79,4),0))</f>
        <v>62.5141</v>
      </c>
      <c r="AB79" s="345">
        <f>COUNT(AA80:AB81)</f>
        <v>2</v>
      </c>
      <c r="AC79" s="346">
        <f>COUNTIF(AA80:AB81,NA())</f>
        <v>0</v>
      </c>
      <c r="AD79" s="345"/>
      <c r="AE79" s="345"/>
      <c r="AF79" s="345"/>
      <c r="AG79" s="5"/>
      <c r="AH79" s="69"/>
      <c r="AI79" s="69"/>
      <c r="AJ79" s="69"/>
      <c r="AK79" s="69"/>
      <c r="AL79" s="69"/>
      <c r="AM79" s="69"/>
      <c r="AN79" s="69"/>
      <c r="AO79" s="69"/>
      <c r="AP79" s="69"/>
      <c r="AQ79" s="119"/>
    </row>
    <row r="80" spans="1:42" s="123" customFormat="1" ht="17.25" customHeight="1">
      <c r="A80" s="331"/>
      <c r="B80" s="122"/>
      <c r="C80" s="310" t="s">
        <v>129</v>
      </c>
      <c r="E80" s="306"/>
      <c r="G80" s="318" t="s">
        <v>152</v>
      </c>
      <c r="H80" s="321"/>
      <c r="I80" s="308"/>
      <c r="J80" s="314"/>
      <c r="K80" s="306"/>
      <c r="M80" s="306"/>
      <c r="N80" s="317"/>
      <c r="P80" s="306"/>
      <c r="Q80" s="311"/>
      <c r="W80" s="329">
        <f>W79</f>
        <v>130.8808</v>
      </c>
      <c r="X80" s="326">
        <f>X79</f>
        <v>5</v>
      </c>
      <c r="Y80" s="326"/>
      <c r="Z80" s="329">
        <f>Z79</f>
        <v>68.3667</v>
      </c>
      <c r="AA80" s="345">
        <f>IF(AND(ISTEXT(C80),NOT(EXACT(I80,"R"))),INDEX([2]!RES100,MATCH(C80,[2]!SWIMMERS,0)),"")</f>
        <v>61.3801</v>
      </c>
      <c r="AB80" s="345">
        <f>IF(ISTEXT(I80),IF(AND(NOT(EXACT(I80,"R")),NOT(EXACT(Q80,"R"))),INDEX([2]!RES100,MATCH(I80,[2]!SWIMMERS,0)),""),"")</f>
      </c>
      <c r="AC80" s="346"/>
      <c r="AD80" s="345"/>
      <c r="AE80" s="345"/>
      <c r="AF80" s="345"/>
      <c r="AG80" s="5"/>
      <c r="AH80" s="69"/>
      <c r="AI80" s="69"/>
      <c r="AJ80" s="69"/>
      <c r="AK80" s="69"/>
      <c r="AL80" s="69"/>
      <c r="AM80" s="69"/>
      <c r="AN80" s="69"/>
      <c r="AO80" s="69"/>
      <c r="AP80" s="69"/>
    </row>
    <row r="81" spans="1:42" s="123" customFormat="1" ht="17.25" customHeight="1">
      <c r="A81" s="331"/>
      <c r="B81" s="122"/>
      <c r="C81" s="308" t="s">
        <v>130</v>
      </c>
      <c r="E81" s="306"/>
      <c r="G81" s="318" t="s">
        <v>152</v>
      </c>
      <c r="H81" s="321"/>
      <c r="J81" s="313"/>
      <c r="K81" s="311"/>
      <c r="L81" s="308"/>
      <c r="M81" s="308"/>
      <c r="N81" s="319"/>
      <c r="P81" s="308"/>
      <c r="Q81" s="311"/>
      <c r="W81" s="329">
        <f>W79</f>
        <v>130.8808</v>
      </c>
      <c r="X81" s="326">
        <f>X79</f>
        <v>5</v>
      </c>
      <c r="Y81" s="326"/>
      <c r="Z81" s="329">
        <f>Z79</f>
        <v>68.3667</v>
      </c>
      <c r="AA81" s="345">
        <f>IF(AND(ISTEXT(C81),NOT(EXACT(I81,"R"))),INDEX([2]!RES100,MATCH(C81,[2]!SWIMMERS,0)),"")</f>
        <v>63.648</v>
      </c>
      <c r="AB81" s="345">
        <f>IF(ISTEXT(I81),IF(AND(NOT(EXACT(I81,"R")),NOT(EXACT(Q81,"R"))),INDEX([2]!RES100,MATCH(I81,[2]!SWIMMERS,0)),""),"")</f>
      </c>
      <c r="AC81" s="346"/>
      <c r="AD81" s="345"/>
      <c r="AE81" s="345"/>
      <c r="AF81" s="345"/>
      <c r="AG81" s="5"/>
      <c r="AH81" s="69"/>
      <c r="AI81" s="69"/>
      <c r="AJ81" s="69"/>
      <c r="AK81" s="69"/>
      <c r="AL81" s="69"/>
      <c r="AM81" s="69"/>
      <c r="AN81" s="69"/>
      <c r="AO81" s="69"/>
      <c r="AP81" s="69"/>
    </row>
    <row r="82" spans="1:42" s="123" customFormat="1" ht="17.25" customHeight="1">
      <c r="A82" s="331"/>
      <c r="B82" s="122"/>
      <c r="C82" s="308"/>
      <c r="E82" s="306"/>
      <c r="G82" s="318"/>
      <c r="H82" s="321"/>
      <c r="J82" s="313"/>
      <c r="K82" s="311"/>
      <c r="L82" s="308"/>
      <c r="M82" s="308"/>
      <c r="N82" s="319"/>
      <c r="P82" s="308"/>
      <c r="Q82" s="311"/>
      <c r="W82" s="329">
        <f>W79</f>
        <v>130.8808</v>
      </c>
      <c r="X82" s="326">
        <f>X79</f>
        <v>5</v>
      </c>
      <c r="Y82" s="326"/>
      <c r="Z82" s="329">
        <f>Z79</f>
        <v>68.3667</v>
      </c>
      <c r="AA82" s="345"/>
      <c r="AB82" s="345"/>
      <c r="AC82" s="346"/>
      <c r="AD82" s="345"/>
      <c r="AE82" s="345"/>
      <c r="AF82" s="345"/>
      <c r="AG82" s="5"/>
      <c r="AH82" s="69"/>
      <c r="AI82" s="69"/>
      <c r="AJ82" s="69"/>
      <c r="AK82" s="69"/>
      <c r="AL82" s="69"/>
      <c r="AM82" s="69"/>
      <c r="AN82" s="69"/>
      <c r="AO82" s="69"/>
      <c r="AP82" s="69"/>
    </row>
    <row r="83" spans="1:42" s="123" customFormat="1" ht="17.25" customHeight="1">
      <c r="A83" s="331">
        <v>8</v>
      </c>
      <c r="B83" s="122">
        <v>4</v>
      </c>
      <c r="C83" s="114" t="s">
        <v>157</v>
      </c>
      <c r="E83" s="306"/>
      <c r="G83" s="318"/>
      <c r="H83" s="321"/>
      <c r="J83" s="313"/>
      <c r="N83" s="121"/>
      <c r="Q83" s="311"/>
      <c r="S83" s="256">
        <f>IF(FIGS_PART,ROUND(AA83*FIGS_PART,4),"")</f>
        <v>61.4822</v>
      </c>
      <c r="T83" s="256"/>
      <c r="U83" s="256">
        <f>IF(FREE_PART,INDEX(FREE_SCORE!RES50,MATCH(Y83,FREE_SCORE!ID,0)),"")</f>
        <v>66.4667</v>
      </c>
      <c r="V83" s="258">
        <f>SUM(S83:U83)</f>
        <v>127.94890000000001</v>
      </c>
      <c r="W83" s="342">
        <f>V83</f>
        <v>127.94890000000001</v>
      </c>
      <c r="X83" s="326">
        <f>[1]!sn_val(B83)</f>
        <v>4</v>
      </c>
      <c r="Y83" s="326">
        <v>9</v>
      </c>
      <c r="Z83" s="329">
        <f>U83</f>
        <v>66.4667</v>
      </c>
      <c r="AA83" s="345">
        <f>IF(AC83,NA(),IF(AB83,ROUND(SUM(AA84:AB85)/AB83,4),0))</f>
        <v>61.4822</v>
      </c>
      <c r="AB83" s="345">
        <f>COUNT(AA84:AB85)</f>
        <v>2</v>
      </c>
      <c r="AC83" s="346">
        <f>COUNTIF(AA84:AB85,NA())</f>
        <v>0</v>
      </c>
      <c r="AD83" s="345"/>
      <c r="AE83" s="345"/>
      <c r="AF83" s="345"/>
      <c r="AG83" s="126"/>
      <c r="AH83" s="69"/>
      <c r="AI83" s="69"/>
      <c r="AJ83" s="69"/>
      <c r="AK83" s="69"/>
      <c r="AL83" s="69"/>
      <c r="AM83" s="69"/>
      <c r="AN83" s="69"/>
      <c r="AO83" s="69"/>
      <c r="AP83" s="69"/>
    </row>
    <row r="84" spans="1:42" s="123" customFormat="1" ht="17.25" customHeight="1">
      <c r="A84" s="331"/>
      <c r="B84" s="122"/>
      <c r="C84" s="308" t="s">
        <v>133</v>
      </c>
      <c r="E84" s="306"/>
      <c r="G84" s="318" t="s">
        <v>151</v>
      </c>
      <c r="H84" s="321"/>
      <c r="J84" s="313"/>
      <c r="N84" s="121"/>
      <c r="Q84" s="311"/>
      <c r="W84" s="329">
        <f>W83</f>
        <v>127.94890000000001</v>
      </c>
      <c r="X84" s="326">
        <f>X83</f>
        <v>4</v>
      </c>
      <c r="Y84" s="326"/>
      <c r="Z84" s="329">
        <f>Z83</f>
        <v>66.4667</v>
      </c>
      <c r="AA84" s="345">
        <f>IF(AND(ISTEXT(C84),NOT(EXACT(I84,"R"))),INDEX([2]!RES100,MATCH(C84,[2]!SWIMMERS,0)),"")</f>
        <v>61.6582</v>
      </c>
      <c r="AB84" s="345">
        <f>IF(ISTEXT(I84),IF(AND(NOT(EXACT(I84,"R")),NOT(EXACT(Q84,"R"))),INDEX([2]!RES100,MATCH(I84,[2]!SWIMMERS,0)),""),"")</f>
      </c>
      <c r="AC84" s="346"/>
      <c r="AD84" s="345"/>
      <c r="AE84" s="345"/>
      <c r="AF84" s="345"/>
      <c r="AG84" s="117"/>
      <c r="AH84" s="126"/>
      <c r="AI84" s="126"/>
      <c r="AJ84" s="126"/>
      <c r="AK84" s="126"/>
      <c r="AL84" s="126"/>
      <c r="AM84" s="126"/>
      <c r="AN84" s="126"/>
      <c r="AO84" s="126"/>
      <c r="AP84" s="126"/>
    </row>
    <row r="85" spans="1:42" s="123" customFormat="1" ht="17.25" customHeight="1">
      <c r="A85" s="331"/>
      <c r="B85" s="122"/>
      <c r="C85" s="308" t="s">
        <v>137</v>
      </c>
      <c r="E85" s="306"/>
      <c r="G85" s="318" t="s">
        <v>151</v>
      </c>
      <c r="H85" s="321"/>
      <c r="I85" s="308"/>
      <c r="J85" s="314"/>
      <c r="K85" s="306"/>
      <c r="M85" s="306"/>
      <c r="N85" s="317"/>
      <c r="P85" s="306"/>
      <c r="Q85" s="309"/>
      <c r="W85" s="329">
        <f>W83</f>
        <v>127.94890000000001</v>
      </c>
      <c r="X85" s="326">
        <f>X83</f>
        <v>4</v>
      </c>
      <c r="Y85" s="326"/>
      <c r="Z85" s="329">
        <f>Z83</f>
        <v>66.4667</v>
      </c>
      <c r="AA85" s="345">
        <f>IF(AND(ISTEXT(C85),NOT(EXACT(I85,"R"))),INDEX([2]!RES100,MATCH(C85,[2]!SWIMMERS,0)),"")</f>
        <v>61.3061</v>
      </c>
      <c r="AB85" s="345">
        <f>IF(ISTEXT(I85),IF(AND(NOT(EXACT(I85,"R")),NOT(EXACT(Q85,"R"))),INDEX([2]!RES100,MATCH(I85,[2]!SWIMMERS,0)),""),"")</f>
      </c>
      <c r="AC85" s="346"/>
      <c r="AD85" s="345"/>
      <c r="AE85" s="345"/>
      <c r="AF85" s="34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31"/>
      <c r="B86" s="122"/>
      <c r="C86" s="308"/>
      <c r="E86" s="306"/>
      <c r="G86" s="318"/>
      <c r="H86" s="321"/>
      <c r="I86" s="308"/>
      <c r="J86" s="314"/>
      <c r="K86" s="306"/>
      <c r="M86" s="306"/>
      <c r="N86" s="317"/>
      <c r="P86" s="306"/>
      <c r="Q86" s="309"/>
      <c r="W86" s="329">
        <f>W83</f>
        <v>127.94890000000001</v>
      </c>
      <c r="X86" s="326">
        <f>X83</f>
        <v>4</v>
      </c>
      <c r="Y86" s="326"/>
      <c r="Z86" s="329">
        <f>Z83</f>
        <v>66.4667</v>
      </c>
      <c r="AA86" s="345"/>
      <c r="AB86" s="345"/>
      <c r="AC86" s="346"/>
      <c r="AD86" s="345"/>
      <c r="AE86" s="345"/>
      <c r="AF86" s="34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31">
        <v>9</v>
      </c>
      <c r="B87" s="122">
        <v>3</v>
      </c>
      <c r="C87" s="114" t="s">
        <v>157</v>
      </c>
      <c r="E87" s="306"/>
      <c r="G87" s="318"/>
      <c r="H87" s="321"/>
      <c r="I87" s="308"/>
      <c r="J87" s="314"/>
      <c r="K87" s="306"/>
      <c r="M87" s="306"/>
      <c r="N87" s="317"/>
      <c r="P87" s="306"/>
      <c r="Q87" s="309"/>
      <c r="S87" s="256">
        <f>IF(FIGS_PART,ROUND(AA87*FIGS_PART,4),"")</f>
        <v>60.5549</v>
      </c>
      <c r="T87" s="256"/>
      <c r="U87" s="256">
        <f>IF(FREE_PART,INDEX(FREE_SCORE!RES50,MATCH(Y87,FREE_SCORE!ID,0)),"")</f>
        <v>65.8667</v>
      </c>
      <c r="V87" s="258">
        <f>SUM(S87:U87)</f>
        <v>126.4216</v>
      </c>
      <c r="W87" s="342">
        <f>V87</f>
        <v>126.4216</v>
      </c>
      <c r="X87" s="326">
        <f>[1]!sn_val(B87)</f>
        <v>3</v>
      </c>
      <c r="Y87" s="326">
        <v>10</v>
      </c>
      <c r="Z87" s="329">
        <f>U87</f>
        <v>65.8667</v>
      </c>
      <c r="AA87" s="345">
        <f>IF(AC87,NA(),IF(AB87,ROUND(SUM(AA88:AB89)/AB87,4),0))</f>
        <v>60.5549</v>
      </c>
      <c r="AB87" s="345">
        <f>COUNT(AA88:AB89)</f>
        <v>2</v>
      </c>
      <c r="AC87" s="346">
        <f>COUNTIF(AA88:AB89,NA())</f>
        <v>0</v>
      </c>
      <c r="AD87" s="345"/>
      <c r="AE87" s="345"/>
      <c r="AF87" s="34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31"/>
      <c r="B88" s="122"/>
      <c r="C88" s="306" t="s">
        <v>134</v>
      </c>
      <c r="E88" s="306"/>
      <c r="G88" s="318" t="s">
        <v>153</v>
      </c>
      <c r="H88" s="321"/>
      <c r="J88" s="313"/>
      <c r="K88" s="306"/>
      <c r="L88" s="306"/>
      <c r="M88" s="306"/>
      <c r="N88" s="318"/>
      <c r="O88" s="308"/>
      <c r="P88" s="307"/>
      <c r="W88" s="329">
        <f>W87</f>
        <v>126.4216</v>
      </c>
      <c r="X88" s="326">
        <f>X87</f>
        <v>3</v>
      </c>
      <c r="Y88" s="326"/>
      <c r="Z88" s="329">
        <f>Z87</f>
        <v>65.8667</v>
      </c>
      <c r="AA88" s="345">
        <f>IF(AND(ISTEXT(C88),NOT(EXACT(I88,"R"))),INDEX([2]!RES100,MATCH(C88,[2]!SWIMMERS,0)),"")</f>
        <v>62.9898</v>
      </c>
      <c r="AB88" s="345">
        <f>IF(ISTEXT(I88),IF(AND(NOT(EXACT(I88,"R")),NOT(EXACT(Q88,"R"))),INDEX([2]!RES100,MATCH(I88,[2]!SWIMMERS,0)),""),"")</f>
      </c>
      <c r="AC88" s="346"/>
      <c r="AD88" s="345"/>
      <c r="AE88" s="345"/>
      <c r="AF88" s="345"/>
      <c r="AG88" s="117"/>
      <c r="AH88" s="126"/>
      <c r="AI88" s="126"/>
      <c r="AJ88" s="126"/>
      <c r="AK88" s="126"/>
      <c r="AL88" s="126"/>
      <c r="AM88" s="126"/>
      <c r="AN88" s="126"/>
      <c r="AO88" s="126"/>
      <c r="AP88" s="126"/>
    </row>
    <row r="89" spans="1:42" s="123" customFormat="1" ht="17.25" customHeight="1">
      <c r="A89" s="331"/>
      <c r="B89" s="122"/>
      <c r="C89" s="308" t="s">
        <v>138</v>
      </c>
      <c r="E89" s="306"/>
      <c r="G89" s="318" t="s">
        <v>154</v>
      </c>
      <c r="H89" s="321"/>
      <c r="I89" s="310"/>
      <c r="J89" s="314"/>
      <c r="K89" s="306"/>
      <c r="M89" s="306"/>
      <c r="N89" s="317"/>
      <c r="P89" s="306"/>
      <c r="Q89" s="309"/>
      <c r="W89" s="329">
        <f>W87</f>
        <v>126.4216</v>
      </c>
      <c r="X89" s="326">
        <f>X87</f>
        <v>3</v>
      </c>
      <c r="Y89" s="326"/>
      <c r="Z89" s="329">
        <f>Z87</f>
        <v>65.8667</v>
      </c>
      <c r="AA89" s="345">
        <f>IF(AND(ISTEXT(C89),NOT(EXACT(I89,"R"))),INDEX([2]!RES100,MATCH(C89,[2]!SWIMMERS,0)),"")</f>
        <v>58.1199</v>
      </c>
      <c r="AB89" s="345">
        <f>IF(ISTEXT(I89),IF(AND(NOT(EXACT(I89,"R")),NOT(EXACT(Q89,"R"))),INDEX([2]!RES100,MATCH(I89,[2]!SWIMMERS,0)),""),"")</f>
      </c>
      <c r="AC89" s="346"/>
      <c r="AD89" s="345"/>
      <c r="AE89" s="345"/>
      <c r="AF89" s="34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31"/>
      <c r="B90" s="122"/>
      <c r="C90" s="308"/>
      <c r="E90" s="306"/>
      <c r="G90" s="318"/>
      <c r="H90" s="321"/>
      <c r="I90" s="310"/>
      <c r="J90" s="314"/>
      <c r="K90" s="306"/>
      <c r="M90" s="306"/>
      <c r="N90" s="317"/>
      <c r="P90" s="306"/>
      <c r="Q90" s="309"/>
      <c r="W90" s="329">
        <f>W87</f>
        <v>126.4216</v>
      </c>
      <c r="X90" s="326">
        <f>X87</f>
        <v>3</v>
      </c>
      <c r="Y90" s="326"/>
      <c r="Z90" s="329">
        <f>Z87</f>
        <v>65.8667</v>
      </c>
      <c r="AA90" s="345"/>
      <c r="AB90" s="345"/>
      <c r="AC90" s="346"/>
      <c r="AD90" s="345"/>
      <c r="AE90" s="345"/>
      <c r="AF90" s="34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31">
        <v>10</v>
      </c>
      <c r="B91" s="122">
        <v>2</v>
      </c>
      <c r="C91" s="114" t="s">
        <v>155</v>
      </c>
      <c r="E91" s="306"/>
      <c r="G91" s="318"/>
      <c r="H91" s="321"/>
      <c r="I91" s="308"/>
      <c r="J91" s="314"/>
      <c r="K91" s="309"/>
      <c r="M91" s="308"/>
      <c r="N91" s="317"/>
      <c r="P91" s="306"/>
      <c r="Q91" s="309"/>
      <c r="S91" s="256">
        <f>IF(FIGS_PART,ROUND(AA91*FIGS_PART,4),"")</f>
        <v>57.2653</v>
      </c>
      <c r="T91" s="256"/>
      <c r="U91" s="256">
        <f>IF(FREE_PART,INDEX(FREE_SCORE!RES50,MATCH(Y91,FREE_SCORE!ID,0)),"")</f>
        <v>67.3333</v>
      </c>
      <c r="V91" s="258">
        <f>SUM(S91:U91)</f>
        <v>124.5986</v>
      </c>
      <c r="W91" s="342">
        <f>V91</f>
        <v>124.5986</v>
      </c>
      <c r="X91" s="326">
        <f>[1]!sn_val(B91)</f>
        <v>2</v>
      </c>
      <c r="Y91" s="326">
        <v>5</v>
      </c>
      <c r="Z91" s="329">
        <f>U91</f>
        <v>67.3333</v>
      </c>
      <c r="AA91" s="345">
        <f>IF(AC91,NA(),IF(AB91,ROUND(SUM(AA92:AB93)/AB91,4),0))</f>
        <v>57.2653</v>
      </c>
      <c r="AB91" s="345">
        <f>COUNT(AA92:AB93)</f>
        <v>2</v>
      </c>
      <c r="AC91" s="346">
        <f>COUNTIF(AA92:AB93,NA())</f>
        <v>0</v>
      </c>
      <c r="AD91" s="345"/>
      <c r="AE91" s="345"/>
      <c r="AF91" s="32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3" s="123" customFormat="1" ht="17.25" customHeight="1">
      <c r="A92" s="330"/>
      <c r="B92" s="112"/>
      <c r="C92" s="113" t="s">
        <v>125</v>
      </c>
      <c r="D92" s="113"/>
      <c r="E92" s="113"/>
      <c r="F92" s="113"/>
      <c r="G92" s="235" t="s">
        <v>151</v>
      </c>
      <c r="H92" s="320"/>
      <c r="I92" s="115"/>
      <c r="J92" s="312"/>
      <c r="K92" s="115"/>
      <c r="L92" s="116"/>
      <c r="M92" s="117"/>
      <c r="N92" s="118"/>
      <c r="O92" s="117"/>
      <c r="P92" s="117"/>
      <c r="Q92" s="117"/>
      <c r="R92" s="117"/>
      <c r="S92" s="117"/>
      <c r="T92" s="117"/>
      <c r="U92" s="117"/>
      <c r="V92" s="117"/>
      <c r="W92" s="328">
        <f>W91</f>
        <v>124.5986</v>
      </c>
      <c r="X92" s="325">
        <f>X91</f>
        <v>2</v>
      </c>
      <c r="Y92" s="325"/>
      <c r="Z92" s="328">
        <f>Z91</f>
        <v>67.3333</v>
      </c>
      <c r="AA92" s="347">
        <f>IF(AND(ISTEXT(C92),NOT(EXACT(I92,"R"))),INDEX([2]!RES100,MATCH(C92,[2]!SWIMMERS,0)),"")</f>
        <v>58.4796</v>
      </c>
      <c r="AB92" s="348">
        <f>IF(ISTEXT(I92),IF(AND(NOT(EXACT(I92,"R")),NOT(EXACT(Q92,"R"))),INDEX([2]!RES100,MATCH(I92,[2]!SWIMMERS,0)),""),"")</f>
      </c>
      <c r="AC92" s="347"/>
      <c r="AD92" s="325"/>
      <c r="AE92" s="325"/>
      <c r="AF92" s="325"/>
      <c r="AG92" s="5"/>
      <c r="AH92" s="69"/>
      <c r="AI92" s="69"/>
      <c r="AJ92" s="69"/>
      <c r="AK92" s="69"/>
      <c r="AL92" s="69"/>
      <c r="AM92" s="69"/>
      <c r="AN92" s="69"/>
      <c r="AO92" s="69"/>
      <c r="AP92" s="69"/>
      <c r="AQ92" s="101"/>
    </row>
    <row r="93" spans="1:43" s="123" customFormat="1" ht="17.25" customHeight="1">
      <c r="A93" s="331"/>
      <c r="B93" s="122"/>
      <c r="C93" s="306" t="s">
        <v>126</v>
      </c>
      <c r="E93" s="306"/>
      <c r="G93" s="318" t="s">
        <v>151</v>
      </c>
      <c r="H93" s="321"/>
      <c r="J93" s="313"/>
      <c r="K93" s="306"/>
      <c r="L93" s="306"/>
      <c r="M93" s="306"/>
      <c r="N93" s="318"/>
      <c r="O93" s="308"/>
      <c r="P93" s="307"/>
      <c r="Q93" s="309"/>
      <c r="W93" s="329">
        <f>W91</f>
        <v>124.5986</v>
      </c>
      <c r="X93" s="326">
        <f>X91</f>
        <v>2</v>
      </c>
      <c r="Y93" s="326"/>
      <c r="Z93" s="329">
        <f>Z91</f>
        <v>67.3333</v>
      </c>
      <c r="AA93" s="345">
        <f>IF(AND(ISTEXT(C93),NOT(EXACT(I93,"R"))),INDEX([2]!RES100,MATCH(C93,[2]!SWIMMERS,0)),"")</f>
        <v>56.051</v>
      </c>
      <c r="AB93" s="345">
        <f>IF(ISTEXT(I93),IF(AND(NOT(EXACT(I93,"R")),NOT(EXACT(Q93,"R"))),INDEX([2]!RES100,MATCH(I93,[2]!SWIMMERS,0)),""),"")</f>
      </c>
      <c r="AC93" s="346"/>
      <c r="AD93" s="345"/>
      <c r="AE93" s="345"/>
      <c r="AF93" s="345"/>
      <c r="AG93" s="5"/>
      <c r="AH93" s="69"/>
      <c r="AI93" s="69"/>
      <c r="AJ93" s="69"/>
      <c r="AK93" s="69"/>
      <c r="AL93" s="69"/>
      <c r="AM93" s="69"/>
      <c r="AN93" s="69"/>
      <c r="AO93" s="69"/>
      <c r="AP93" s="69"/>
      <c r="AQ93" s="101"/>
    </row>
    <row r="94" spans="1:43" s="123" customFormat="1" ht="17.25" customHeight="1">
      <c r="A94" s="331"/>
      <c r="B94" s="122"/>
      <c r="C94" s="306"/>
      <c r="E94" s="306"/>
      <c r="G94" s="318"/>
      <c r="H94" s="321"/>
      <c r="J94" s="313"/>
      <c r="K94" s="306"/>
      <c r="L94" s="306"/>
      <c r="M94" s="306"/>
      <c r="N94" s="318"/>
      <c r="O94" s="308"/>
      <c r="P94" s="307"/>
      <c r="Q94" s="309"/>
      <c r="W94" s="329">
        <f>W91</f>
        <v>124.5986</v>
      </c>
      <c r="X94" s="326">
        <f>X91</f>
        <v>2</v>
      </c>
      <c r="Y94" s="326"/>
      <c r="Z94" s="329">
        <f>Z91</f>
        <v>67.3333</v>
      </c>
      <c r="AA94" s="345"/>
      <c r="AB94" s="345"/>
      <c r="AC94" s="346"/>
      <c r="AD94" s="345"/>
      <c r="AE94" s="345"/>
      <c r="AF94" s="345"/>
      <c r="AG94" s="5"/>
      <c r="AH94" s="69"/>
      <c r="AI94" s="69"/>
      <c r="AJ94" s="69"/>
      <c r="AK94" s="69"/>
      <c r="AL94" s="69"/>
      <c r="AM94" s="69"/>
      <c r="AN94" s="69"/>
      <c r="AO94" s="69"/>
      <c r="AP94" s="69"/>
      <c r="AQ94" s="101"/>
    </row>
    <row r="95" spans="1:43" s="123" customFormat="1" ht="17.25" customHeight="1">
      <c r="A95" s="331">
        <v>11</v>
      </c>
      <c r="B95" s="122">
        <v>6</v>
      </c>
      <c r="C95" s="114" t="s">
        <v>155</v>
      </c>
      <c r="E95" s="306"/>
      <c r="G95" s="318"/>
      <c r="H95" s="321"/>
      <c r="J95" s="313"/>
      <c r="K95" s="306"/>
      <c r="L95" s="306"/>
      <c r="M95" s="306"/>
      <c r="N95" s="318"/>
      <c r="O95" s="308"/>
      <c r="P95" s="307"/>
      <c r="Q95" s="309"/>
      <c r="S95" s="256">
        <f>IF(FIGS_PART,ROUND(AA95*FIGS_PART,4),"")</f>
        <v>57.4069</v>
      </c>
      <c r="T95" s="256"/>
      <c r="U95" s="256">
        <f>IF(FREE_PART,INDEX(FREE_SCORE!RES50,MATCH(Y95,FREE_SCORE!ID,0)),"")</f>
        <v>66.9667</v>
      </c>
      <c r="V95" s="258">
        <f>SUM(S95:U95)</f>
        <v>124.37360000000001</v>
      </c>
      <c r="W95" s="342">
        <f>V95</f>
        <v>124.37360000000001</v>
      </c>
      <c r="X95" s="326">
        <f>[1]!sn_val(B95)</f>
        <v>6</v>
      </c>
      <c r="Y95" s="326">
        <v>6</v>
      </c>
      <c r="Z95" s="329">
        <f>U95</f>
        <v>66.9667</v>
      </c>
      <c r="AA95" s="345">
        <f>IF(AC95,NA(),IF(AB95,ROUND(SUM(AA96:AB97)/AB95,4),0))</f>
        <v>57.4069</v>
      </c>
      <c r="AB95" s="345">
        <f>COUNT(AA96:AB97)</f>
        <v>2</v>
      </c>
      <c r="AC95" s="346">
        <f>COUNTIF(AA96:AB97,NA())</f>
        <v>0</v>
      </c>
      <c r="AD95" s="345"/>
      <c r="AE95" s="345"/>
      <c r="AF95" s="345"/>
      <c r="AG95" s="5"/>
      <c r="AH95" s="69"/>
      <c r="AI95" s="69"/>
      <c r="AJ95" s="69"/>
      <c r="AK95" s="69"/>
      <c r="AL95" s="69"/>
      <c r="AM95" s="69"/>
      <c r="AN95" s="69"/>
      <c r="AO95" s="69"/>
      <c r="AP95" s="69"/>
      <c r="AQ95" s="101"/>
    </row>
    <row r="96" spans="1:43" s="123" customFormat="1" ht="17.25" customHeight="1">
      <c r="A96" s="331"/>
      <c r="B96" s="122"/>
      <c r="C96" s="308" t="s">
        <v>128</v>
      </c>
      <c r="E96" s="306"/>
      <c r="G96" s="318" t="s">
        <v>152</v>
      </c>
      <c r="H96" s="321"/>
      <c r="I96" s="308"/>
      <c r="J96" s="314"/>
      <c r="K96" s="306"/>
      <c r="M96" s="306"/>
      <c r="N96" s="317"/>
      <c r="P96" s="306"/>
      <c r="Q96" s="309"/>
      <c r="W96" s="329">
        <f>W95</f>
        <v>124.37360000000001</v>
      </c>
      <c r="X96" s="326">
        <f>X95</f>
        <v>6</v>
      </c>
      <c r="Y96" s="326"/>
      <c r="Z96" s="329">
        <f>Z95</f>
        <v>66.9667</v>
      </c>
      <c r="AA96" s="345">
        <f>IF(AND(ISTEXT(C96),NOT(EXACT(I96,"R"))),INDEX([2]!RES100,MATCH(C96,[2]!SWIMMERS,0)),"")</f>
        <v>54.6658</v>
      </c>
      <c r="AB96" s="345">
        <f>IF(ISTEXT(I96),IF(AND(NOT(EXACT(I96,"R")),NOT(EXACT(Q96,"R"))),INDEX([2]!RES100,MATCH(I96,[2]!SWIMMERS,0)),""),"")</f>
      </c>
      <c r="AC96" s="346"/>
      <c r="AD96" s="345"/>
      <c r="AE96" s="345"/>
      <c r="AF96" s="345"/>
      <c r="AG96" s="5"/>
      <c r="AH96" s="69"/>
      <c r="AI96" s="69"/>
      <c r="AJ96" s="69"/>
      <c r="AK96" s="69"/>
      <c r="AL96" s="69"/>
      <c r="AM96" s="69"/>
      <c r="AN96" s="69"/>
      <c r="AO96" s="69"/>
      <c r="AP96" s="69"/>
      <c r="AQ96" s="119"/>
    </row>
    <row r="97" spans="1:43" s="123" customFormat="1" ht="17.25" customHeight="1">
      <c r="A97" s="331"/>
      <c r="B97" s="122"/>
      <c r="C97" s="308" t="s">
        <v>127</v>
      </c>
      <c r="E97" s="306"/>
      <c r="G97" s="318" t="s">
        <v>151</v>
      </c>
      <c r="H97" s="321"/>
      <c r="I97" s="308"/>
      <c r="J97" s="314"/>
      <c r="K97" s="306"/>
      <c r="M97" s="306"/>
      <c r="N97" s="317"/>
      <c r="P97" s="306"/>
      <c r="Q97" s="309"/>
      <c r="W97" s="329">
        <f>W95</f>
        <v>124.37360000000001</v>
      </c>
      <c r="X97" s="326">
        <f>X95</f>
        <v>6</v>
      </c>
      <c r="Y97" s="326"/>
      <c r="Z97" s="329">
        <f>Z95</f>
        <v>66.9667</v>
      </c>
      <c r="AA97" s="345">
        <f>IF(AND(ISTEXT(C97),NOT(EXACT(I97,"R"))),INDEX([2]!RES100,MATCH(C97,[2]!SWIMMERS,0)),"")</f>
        <v>60.148</v>
      </c>
      <c r="AB97" s="345">
        <f>IF(ISTEXT(I97),IF(AND(NOT(EXACT(I97,"R")),NOT(EXACT(Q97,"R"))),INDEX([2]!RES100,MATCH(I97,[2]!SWIMMERS,0)),""),"")</f>
      </c>
      <c r="AC97" s="346"/>
      <c r="AD97" s="345"/>
      <c r="AE97" s="345"/>
      <c r="AF97" s="345"/>
      <c r="AG97" s="5"/>
      <c r="AH97" s="69"/>
      <c r="AI97" s="69"/>
      <c r="AJ97" s="69"/>
      <c r="AK97" s="69"/>
      <c r="AL97" s="69"/>
      <c r="AM97" s="69"/>
      <c r="AN97" s="69"/>
      <c r="AO97" s="69"/>
      <c r="AP97" s="69"/>
      <c r="AQ97" s="119"/>
    </row>
    <row r="98" spans="1:43" s="123" customFormat="1" ht="17.25" customHeight="1">
      <c r="A98" s="331"/>
      <c r="B98" s="122"/>
      <c r="C98" s="308"/>
      <c r="E98" s="306"/>
      <c r="G98" s="318"/>
      <c r="H98" s="321"/>
      <c r="I98" s="308"/>
      <c r="J98" s="314"/>
      <c r="K98" s="306"/>
      <c r="M98" s="306"/>
      <c r="N98" s="317"/>
      <c r="P98" s="306"/>
      <c r="Q98" s="309"/>
      <c r="W98" s="329">
        <f>W95</f>
        <v>124.37360000000001</v>
      </c>
      <c r="X98" s="326">
        <f>X95</f>
        <v>6</v>
      </c>
      <c r="Y98" s="326"/>
      <c r="Z98" s="329">
        <f>Z95</f>
        <v>66.9667</v>
      </c>
      <c r="AA98" s="345"/>
      <c r="AB98" s="345"/>
      <c r="AC98" s="346"/>
      <c r="AD98" s="345"/>
      <c r="AE98" s="345"/>
      <c r="AF98" s="345"/>
      <c r="AG98" s="5"/>
      <c r="AH98" s="69"/>
      <c r="AI98" s="69"/>
      <c r="AJ98" s="69"/>
      <c r="AK98" s="69"/>
      <c r="AL98" s="69"/>
      <c r="AM98" s="69"/>
      <c r="AN98" s="69"/>
      <c r="AO98" s="69"/>
      <c r="AP98" s="69"/>
      <c r="AQ98" s="119"/>
    </row>
    <row r="99" spans="1:42" s="123" customFormat="1" ht="17.25" customHeight="1">
      <c r="A99" s="331">
        <v>12</v>
      </c>
      <c r="B99" s="122">
        <v>1</v>
      </c>
      <c r="C99" s="114" t="s">
        <v>160</v>
      </c>
      <c r="E99" s="306"/>
      <c r="G99" s="318"/>
      <c r="H99" s="321"/>
      <c r="I99" s="308"/>
      <c r="J99" s="314"/>
      <c r="K99" s="309"/>
      <c r="M99" s="308"/>
      <c r="N99" s="317"/>
      <c r="P99" s="306"/>
      <c r="Q99" s="309"/>
      <c r="S99" s="256">
        <f>IF(FIGS_PART,ROUND(AA99*FIGS_PART,4),"")</f>
        <v>56.2845</v>
      </c>
      <c r="T99" s="256"/>
      <c r="U99" s="256">
        <f>IF(FREE_PART,INDEX(FREE_SCORE!RES50,MATCH(Y99,FREE_SCORE!ID,0)),"")</f>
        <v>64.4</v>
      </c>
      <c r="V99" s="258">
        <f>SUM(S99:U99)</f>
        <v>120.68450000000001</v>
      </c>
      <c r="W99" s="342">
        <f>V99</f>
        <v>120.68450000000001</v>
      </c>
      <c r="X99" s="326">
        <f>[1]!sn_val(B99)</f>
        <v>1</v>
      </c>
      <c r="Y99" s="326">
        <v>4</v>
      </c>
      <c r="Z99" s="329">
        <f>U99</f>
        <v>64.4</v>
      </c>
      <c r="AA99" s="345">
        <f>IF(AC99,NA(),IF(AB99,ROUND(SUM(AA100:AB101)/AB99,4),0))</f>
        <v>56.2845</v>
      </c>
      <c r="AB99" s="345">
        <f>COUNT(AA100:AB101)</f>
        <v>2</v>
      </c>
      <c r="AC99" s="346">
        <f>COUNTIF(AA100:AB101,NA())</f>
        <v>0</v>
      </c>
      <c r="AD99" s="345"/>
      <c r="AE99" s="345"/>
      <c r="AF99" s="34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31"/>
      <c r="B100" s="122"/>
      <c r="C100" s="306" t="s">
        <v>150</v>
      </c>
      <c r="E100" s="306"/>
      <c r="G100" s="318" t="s">
        <v>152</v>
      </c>
      <c r="H100" s="321"/>
      <c r="I100" s="308"/>
      <c r="J100" s="314"/>
      <c r="K100" s="306"/>
      <c r="M100" s="306"/>
      <c r="N100" s="317"/>
      <c r="P100" s="306"/>
      <c r="Q100" s="309"/>
      <c r="W100" s="329">
        <f>W99</f>
        <v>120.68450000000001</v>
      </c>
      <c r="X100" s="326">
        <f>X99</f>
        <v>1</v>
      </c>
      <c r="Y100" s="326"/>
      <c r="Z100" s="329">
        <f>Z99</f>
        <v>64.4</v>
      </c>
      <c r="AA100" s="345">
        <f>IF(AND(ISTEXT(C100),NOT(EXACT(I100,"R"))),INDEX([2]!RES100,MATCH(C100,[2]!SWIMMERS,0)),"")</f>
        <v>56.0204</v>
      </c>
      <c r="AB100" s="345">
        <f>IF(ISTEXT(I100),IF(AND(NOT(EXACT(I100,"R")),NOT(EXACT(Q100,"R"))),INDEX([2]!RES100,MATCH(I100,[2]!SWIMMERS,0)),""),"")</f>
      </c>
      <c r="AC100" s="346"/>
      <c r="AD100" s="345"/>
      <c r="AE100" s="345"/>
      <c r="AF100" s="34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31"/>
      <c r="B101" s="122"/>
      <c r="C101" s="308" t="s">
        <v>149</v>
      </c>
      <c r="E101" s="306"/>
      <c r="G101" s="318" t="s">
        <v>152</v>
      </c>
      <c r="H101" s="321"/>
      <c r="I101" s="308"/>
      <c r="J101" s="314"/>
      <c r="K101" s="309"/>
      <c r="M101" s="308"/>
      <c r="N101" s="317"/>
      <c r="P101" s="306"/>
      <c r="Q101" s="309"/>
      <c r="W101" s="329">
        <f>W99</f>
        <v>120.68450000000001</v>
      </c>
      <c r="X101" s="326">
        <f>X99</f>
        <v>1</v>
      </c>
      <c r="Y101" s="326"/>
      <c r="Z101" s="329">
        <f>Z99</f>
        <v>64.4</v>
      </c>
      <c r="AA101" s="345">
        <f>IF(AND(ISTEXT(C101),NOT(EXACT(I101,"R"))),INDEX([2]!RES100,MATCH(C101,[2]!SWIMMERS,0)),"")</f>
        <v>56.5485</v>
      </c>
      <c r="AB101" s="345">
        <f>IF(ISTEXT(I101),IF(AND(NOT(EXACT(I101,"R")),NOT(EXACT(Q101,"R"))),INDEX([2]!RES100,MATCH(I101,[2]!SWIMMERS,0)),""),"")</f>
      </c>
      <c r="AC101" s="346"/>
      <c r="AD101" s="345"/>
      <c r="AE101" s="345"/>
      <c r="AF101" s="34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31"/>
      <c r="B102" s="122"/>
      <c r="C102" s="308"/>
      <c r="E102" s="306"/>
      <c r="G102" s="318"/>
      <c r="H102" s="321"/>
      <c r="I102" s="308"/>
      <c r="J102" s="314"/>
      <c r="K102" s="309"/>
      <c r="M102" s="308"/>
      <c r="N102" s="317"/>
      <c r="P102" s="306"/>
      <c r="Q102" s="309"/>
      <c r="W102" s="329">
        <f>W99</f>
        <v>120.68450000000001</v>
      </c>
      <c r="X102" s="326">
        <f>X99</f>
        <v>1</v>
      </c>
      <c r="Y102" s="326"/>
      <c r="Z102" s="329">
        <f>Z99</f>
        <v>64.4</v>
      </c>
      <c r="AA102" s="345"/>
      <c r="AB102" s="345"/>
      <c r="AC102" s="346"/>
      <c r="AD102" s="345"/>
      <c r="AE102" s="345"/>
      <c r="AF102" s="34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2" s="123" customFormat="1" ht="17.25" customHeight="1">
      <c r="A103" s="331">
        <v>13</v>
      </c>
      <c r="B103" s="122">
        <v>0</v>
      </c>
      <c r="C103" s="114" t="s">
        <v>156</v>
      </c>
      <c r="E103" s="306"/>
      <c r="G103" s="318"/>
      <c r="H103" s="321"/>
      <c r="J103" s="313"/>
      <c r="K103" s="311"/>
      <c r="L103" s="308"/>
      <c r="M103" s="308"/>
      <c r="N103" s="319"/>
      <c r="P103" s="308"/>
      <c r="Q103" s="311"/>
      <c r="S103" s="256">
        <f>IF(FIGS_PART,ROUND(AA103*FIGS_PART,4),"")</f>
        <v>55.1123</v>
      </c>
      <c r="T103" s="256"/>
      <c r="U103" s="256">
        <f>IF(FREE_PART,INDEX(FREE_SCORE!RES50,MATCH(Y103,FREE_SCORE!ID,0)),"")</f>
        <v>60.9667</v>
      </c>
      <c r="V103" s="258">
        <f>SUM(S103:U103)</f>
        <v>116.07900000000001</v>
      </c>
      <c r="W103" s="342">
        <f>V103</f>
        <v>116.07900000000001</v>
      </c>
      <c r="X103" s="326">
        <f>[1]!sn_val(B103)</f>
        <v>0</v>
      </c>
      <c r="Y103" s="326">
        <v>8</v>
      </c>
      <c r="Z103" s="329">
        <f>U103</f>
        <v>60.9667</v>
      </c>
      <c r="AA103" s="345">
        <f>IF(AC103,NA(),IF(AB103,ROUND(SUM(AA104:AB105)/AB103,4),0))</f>
        <v>55.1123</v>
      </c>
      <c r="AB103" s="345">
        <f>COUNT(AA104:AB105)</f>
        <v>2</v>
      </c>
      <c r="AC103" s="346">
        <f>COUNTIF(AA104:AB105,NA())</f>
        <v>0</v>
      </c>
      <c r="AD103" s="345"/>
      <c r="AE103" s="345"/>
      <c r="AF103" s="345"/>
      <c r="AG103" s="5"/>
      <c r="AH103" s="69"/>
      <c r="AI103" s="69"/>
      <c r="AJ103" s="69"/>
      <c r="AK103" s="69"/>
      <c r="AL103" s="69"/>
      <c r="AM103" s="69"/>
      <c r="AN103" s="69"/>
      <c r="AO103" s="69"/>
      <c r="AP103" s="69"/>
    </row>
    <row r="104" spans="1:42" s="123" customFormat="1" ht="17.25" customHeight="1">
      <c r="A104" s="331"/>
      <c r="B104" s="122"/>
      <c r="C104" s="308" t="s">
        <v>131</v>
      </c>
      <c r="E104" s="306"/>
      <c r="G104" s="318" t="s">
        <v>153</v>
      </c>
      <c r="H104" s="321"/>
      <c r="J104" s="313"/>
      <c r="N104" s="121"/>
      <c r="Q104" s="311"/>
      <c r="W104" s="329">
        <f>W103</f>
        <v>116.07900000000001</v>
      </c>
      <c r="X104" s="326">
        <f>X103</f>
        <v>0</v>
      </c>
      <c r="Y104" s="326"/>
      <c r="Z104" s="329">
        <f>Z103</f>
        <v>60.9667</v>
      </c>
      <c r="AA104" s="345">
        <f>IF(AND(ISTEXT(C104),NOT(EXACT(I104,"R"))),INDEX([2]!RES100,MATCH(C104,[2]!SWIMMERS,0)),"")</f>
        <v>56.2245</v>
      </c>
      <c r="AB104" s="345">
        <f>IF(ISTEXT(I104),IF(AND(NOT(EXACT(I104,"R")),NOT(EXACT(Q104,"R"))),INDEX([2]!RES100,MATCH(I104,[2]!SWIMMERS,0)),""),"")</f>
      </c>
      <c r="AC104" s="346"/>
      <c r="AD104" s="345"/>
      <c r="AE104" s="345"/>
      <c r="AF104" s="345"/>
      <c r="AG104" s="126"/>
      <c r="AH104" s="69"/>
      <c r="AI104" s="69"/>
      <c r="AJ104" s="69"/>
      <c r="AK104" s="69"/>
      <c r="AL104" s="69"/>
      <c r="AM104" s="69"/>
      <c r="AN104" s="69"/>
      <c r="AO104" s="69"/>
      <c r="AP104" s="69"/>
    </row>
    <row r="105" spans="1:42" s="123" customFormat="1" ht="17.25" customHeight="1">
      <c r="A105" s="331"/>
      <c r="B105" s="122"/>
      <c r="C105" s="308" t="s">
        <v>132</v>
      </c>
      <c r="E105" s="306"/>
      <c r="G105" s="318" t="s">
        <v>153</v>
      </c>
      <c r="H105" s="321"/>
      <c r="J105" s="313"/>
      <c r="N105" s="121"/>
      <c r="Q105" s="311"/>
      <c r="W105" s="329">
        <f>W103</f>
        <v>116.07900000000001</v>
      </c>
      <c r="X105" s="326">
        <f>X103</f>
        <v>0</v>
      </c>
      <c r="Y105" s="326"/>
      <c r="Z105" s="329">
        <f>Z103</f>
        <v>60.9667</v>
      </c>
      <c r="AA105" s="345">
        <f>IF(AND(ISTEXT(C105),NOT(EXACT(I105,"R"))),INDEX([2]!RES100,MATCH(C105,[2]!SWIMMERS,0)),"")</f>
        <v>54</v>
      </c>
      <c r="AB105" s="345">
        <f>IF(ISTEXT(I105),IF(AND(NOT(EXACT(I105,"R")),NOT(EXACT(Q105,"R"))),INDEX([2]!RES100,MATCH(I105,[2]!SWIMMERS,0)),""),"")</f>
      </c>
      <c r="AC105" s="346"/>
      <c r="AD105" s="345"/>
      <c r="AE105" s="345"/>
      <c r="AF105" s="345"/>
      <c r="AG105" s="126"/>
      <c r="AH105" s="69"/>
      <c r="AI105" s="69"/>
      <c r="AJ105" s="69"/>
      <c r="AK105" s="69"/>
      <c r="AL105" s="69"/>
      <c r="AM105" s="69"/>
      <c r="AN105" s="69"/>
      <c r="AO105" s="69"/>
      <c r="AP105" s="69"/>
    </row>
    <row r="106" spans="1:42" s="123" customFormat="1" ht="17.25" customHeight="1">
      <c r="A106" s="331"/>
      <c r="B106" s="122"/>
      <c r="C106" s="308"/>
      <c r="E106" s="306"/>
      <c r="G106" s="318"/>
      <c r="H106" s="321"/>
      <c r="J106" s="313"/>
      <c r="N106" s="121"/>
      <c r="Q106" s="311"/>
      <c r="W106" s="329">
        <f>W103</f>
        <v>116.07900000000001</v>
      </c>
      <c r="X106" s="326">
        <f>X103</f>
        <v>0</v>
      </c>
      <c r="Y106" s="326"/>
      <c r="Z106" s="329">
        <f>Z103</f>
        <v>60.9667</v>
      </c>
      <c r="AA106" s="345"/>
      <c r="AB106" s="345"/>
      <c r="AC106" s="346"/>
      <c r="AD106" s="345"/>
      <c r="AE106" s="345"/>
      <c r="AF106" s="345"/>
      <c r="AG106" s="126"/>
      <c r="AH106" s="69"/>
      <c r="AI106" s="69"/>
      <c r="AJ106" s="69"/>
      <c r="AK106" s="69"/>
      <c r="AL106" s="69"/>
      <c r="AM106" s="69"/>
      <c r="AN106" s="69"/>
      <c r="AO106" s="69"/>
      <c r="AP106" s="69"/>
    </row>
  </sheetData>
  <sheetProtection/>
  <dataValidations count="1">
    <dataValidation allowBlank="1" sqref="A1:J8 K1:K6 K8 O6 A9:E12 G9:J12 L1:N12 O1:O4 O9:O54 P1:IV54 A13:N54 A107:IV65536 C55:P56 A55:B106 C87 C88:P88 Q55:IV10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ROUTINE, Duet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00390625" style="121" customWidth="1"/>
    <col min="2" max="2" width="5.375" style="236" customWidth="1"/>
    <col min="3" max="3" width="10.50390625" style="124" customWidth="1"/>
    <col min="4" max="7" width="5.625" style="124" customWidth="1"/>
    <col min="8" max="8" width="4.625" style="123" customWidth="1"/>
    <col min="9" max="15" width="5.625" style="124" customWidth="1"/>
    <col min="16" max="16" width="4.625" style="123" customWidth="1"/>
    <col min="17" max="22" width="6.625" style="124" customWidth="1"/>
    <col min="23" max="23" width="6.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ДУЭТ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5"/>
    <row r="59" s="194" customFormat="1" ht="15"/>
    <row r="60" s="194" customFormat="1" ht="15"/>
    <row r="61" s="194" customFormat="1" ht="15"/>
    <row r="62" s="194" customFormat="1" ht="15"/>
    <row r="63" s="194" customFormat="1" ht="15"/>
    <row r="64" s="194" customFormat="1" ht="15"/>
    <row r="65" s="194" customFormat="1" ht="15"/>
    <row r="66" s="194" customFormat="1" ht="15"/>
    <row r="67" s="194" customFormat="1" ht="15"/>
    <row r="68" s="194" customFormat="1" ht="15"/>
    <row r="69" s="194" customFormat="1" ht="15"/>
    <row r="70" s="194" customFormat="1" ht="15"/>
    <row r="71" s="194" customFormat="1" ht="15"/>
    <row r="72" s="194" customFormat="1" ht="15"/>
    <row r="73" s="194" customFormat="1" ht="15"/>
    <row r="74" s="194" customFormat="1" ht="15"/>
    <row r="75" s="194" customFormat="1" ht="15"/>
    <row r="76" s="194" customFormat="1" ht="15"/>
    <row r="77" s="194" customFormat="1" ht="15"/>
    <row r="78" s="194" customFormat="1" ht="15"/>
    <row r="79" s="194" customFormat="1" ht="15"/>
    <row r="80" s="194" customFormat="1" ht="15"/>
    <row r="81" s="194" customFormat="1" ht="15"/>
    <row r="82" s="194" customFormat="1" ht="15"/>
    <row r="83" s="194" customFormat="1" ht="15"/>
    <row r="84" s="194" customFormat="1" ht="15"/>
    <row r="85" s="194" customFormat="1" ht="15"/>
    <row r="86" s="194" customFormat="1" ht="15"/>
    <row r="87" s="194" customFormat="1" ht="15"/>
    <row r="88" s="194" customFormat="1" ht="15"/>
    <row r="89" s="194" customFormat="1" ht="15"/>
    <row r="90" s="194" customFormat="1" ht="15"/>
    <row r="91" s="194" customFormat="1" ht="15"/>
    <row r="92" s="194" customFormat="1" ht="15"/>
    <row r="93" s="194" customFormat="1" ht="15"/>
    <row r="94" s="194" customFormat="1" ht="15"/>
    <row r="95" s="194" customFormat="1" ht="15"/>
    <row r="96" s="194" customFormat="1" ht="15"/>
    <row r="97" s="194" customFormat="1" ht="15"/>
    <row r="98" s="194" customFormat="1" ht="15"/>
    <row r="99" s="194" customFormat="1" ht="15"/>
    <row r="100" s="194" customFormat="1" ht="15"/>
    <row r="101" s="194" customFormat="1" ht="15"/>
    <row r="102" s="194" customFormat="1" ht="15"/>
    <row r="103" s="194" customFormat="1" ht="15"/>
    <row r="104" s="194" customFormat="1" ht="15"/>
    <row r="105" s="194" customFormat="1" ht="15"/>
    <row r="106" s="194" customFormat="1" ht="15"/>
    <row r="107" s="194" customFormat="1" ht="15"/>
    <row r="108" s="194" customFormat="1" ht="15"/>
    <row r="109" s="194" customFormat="1" ht="15"/>
    <row r="110" s="194" customFormat="1" ht="15"/>
    <row r="111" s="194" customFormat="1" ht="15"/>
    <row r="112" s="194" customFormat="1" ht="15"/>
    <row r="113" s="194" customFormat="1" ht="15"/>
    <row r="114" s="194" customFormat="1" ht="15"/>
    <row r="115" s="194" customFormat="1" ht="15"/>
    <row r="116" s="194" customFormat="1" ht="15"/>
    <row r="117" s="194" customFormat="1" ht="15"/>
    <row r="118" s="194" customFormat="1" ht="15"/>
    <row r="119" s="194" customFormat="1" ht="15"/>
    <row r="120" s="194" customFormat="1" ht="15"/>
    <row r="121" s="194" customFormat="1" ht="15"/>
    <row r="122" s="194" customFormat="1" ht="15"/>
    <row r="123" s="194" customFormat="1" ht="15"/>
    <row r="124" s="194" customFormat="1" ht="15"/>
    <row r="125" s="194" customFormat="1" ht="15"/>
    <row r="126" s="194" customFormat="1" ht="15"/>
    <row r="127" s="194" customFormat="1" ht="15"/>
    <row r="128" s="194" customFormat="1" ht="15"/>
    <row r="129" s="194" customFormat="1" ht="15"/>
    <row r="130" s="194" customFormat="1" ht="15"/>
    <row r="131" s="194" customFormat="1" ht="15"/>
    <row r="132" s="194" customFormat="1" ht="15"/>
    <row r="133" s="194" customFormat="1" ht="15"/>
    <row r="134" s="194" customFormat="1" ht="15"/>
    <row r="135" s="194" customFormat="1" ht="15"/>
    <row r="136" s="194" customFormat="1" ht="15"/>
    <row r="137" s="194" customFormat="1" ht="15"/>
    <row r="138" s="194" customFormat="1" ht="15"/>
    <row r="139" s="194" customFormat="1" ht="15"/>
    <row r="140" s="194" customFormat="1" ht="15"/>
    <row r="141" s="194" customFormat="1" ht="15"/>
    <row r="142" s="194" customFormat="1" ht="15"/>
    <row r="143" s="194" customFormat="1" ht="15"/>
    <row r="144" s="194" customFormat="1" ht="15"/>
    <row r="145" s="194" customFormat="1" ht="15"/>
    <row r="146" s="194" customFormat="1" ht="15"/>
    <row r="147" s="194" customFormat="1" ht="15"/>
    <row r="148" s="194" customFormat="1" ht="15"/>
    <row r="149" s="194" customFormat="1" ht="15"/>
    <row r="150" s="194" customFormat="1" ht="15"/>
    <row r="151" s="194" customFormat="1" ht="15"/>
    <row r="152" s="194" customFormat="1" ht="15"/>
    <row r="153" s="194" customFormat="1" ht="15"/>
    <row r="154" s="194" customFormat="1" ht="15"/>
    <row r="155" s="194" customFormat="1" ht="15"/>
    <row r="156" s="194" customFormat="1" ht="15"/>
    <row r="157" s="194" customFormat="1" ht="15"/>
    <row r="158" s="194" customFormat="1" ht="15"/>
    <row r="159" s="194" customFormat="1" ht="15"/>
    <row r="160" s="194" customFormat="1" ht="15"/>
    <row r="161" s="194" customFormat="1" ht="15"/>
    <row r="162" s="194" customFormat="1" ht="15"/>
    <row r="163" s="194" customFormat="1" ht="15"/>
    <row r="164" s="194" customFormat="1" ht="15"/>
    <row r="165" s="194" customFormat="1" ht="15"/>
    <row r="166" s="194" customFormat="1" ht="15"/>
    <row r="167" s="194" customFormat="1" ht="15"/>
    <row r="168" s="194" customFormat="1" ht="15"/>
    <row r="169" s="194" customFormat="1" ht="15"/>
    <row r="170" s="194" customFormat="1" ht="15"/>
    <row r="171" s="194" customFormat="1" ht="15"/>
    <row r="172" s="194" customFormat="1" ht="15"/>
    <row r="173" s="194" customFormat="1" ht="15"/>
    <row r="174" s="194" customFormat="1" ht="15"/>
    <row r="175" s="194" customFormat="1" ht="15"/>
    <row r="176" s="194" customFormat="1" ht="15"/>
    <row r="177" s="194" customFormat="1" ht="15"/>
    <row r="178" s="194" customFormat="1" ht="15"/>
    <row r="179" s="194" customFormat="1" ht="15"/>
    <row r="180" s="194" customFormat="1" ht="15"/>
    <row r="181" s="194" customFormat="1" ht="15"/>
    <row r="182" s="194" customFormat="1" ht="15"/>
    <row r="183" s="194" customFormat="1" ht="15"/>
    <row r="184" s="194" customFormat="1" ht="15"/>
    <row r="185" s="194" customFormat="1" ht="15"/>
    <row r="186" s="194" customFormat="1" ht="15"/>
    <row r="187" s="194" customFormat="1" ht="15"/>
    <row r="188" s="194" customFormat="1" ht="15"/>
    <row r="189" s="194" customFormat="1" ht="15"/>
    <row r="190" s="194" customFormat="1" ht="15"/>
    <row r="191" s="194" customFormat="1" ht="15"/>
    <row r="192" s="194" customFormat="1" ht="15"/>
    <row r="193" s="194" customFormat="1" ht="15"/>
    <row r="194" s="194" customFormat="1" ht="15"/>
    <row r="195" s="194" customFormat="1" ht="15"/>
    <row r="196" s="194" customFormat="1" ht="15"/>
    <row r="197" s="194" customFormat="1" ht="15"/>
    <row r="198" s="194" customFormat="1" ht="15"/>
    <row r="199" s="194" customFormat="1" ht="15"/>
    <row r="200" s="194" customFormat="1" ht="15"/>
    <row r="201" s="194" customFormat="1" ht="15"/>
    <row r="202" s="194" customFormat="1" ht="15"/>
    <row r="203" s="194" customFormat="1" ht="15"/>
    <row r="204" s="194" customFormat="1" ht="15"/>
    <row r="205" s="194" customFormat="1" ht="15"/>
    <row r="206" s="194" customFormat="1" ht="15"/>
    <row r="207" s="194" customFormat="1" ht="15"/>
    <row r="208" s="194" customFormat="1" ht="15"/>
    <row r="209" s="194" customFormat="1" ht="15"/>
    <row r="210" s="194" customFormat="1" ht="15"/>
    <row r="211" s="194" customFormat="1" ht="15"/>
    <row r="212" s="194" customFormat="1" ht="15"/>
    <row r="213" s="194" customFormat="1" ht="15"/>
    <row r="214" s="194" customFormat="1" ht="15"/>
    <row r="215" s="194" customFormat="1" ht="15"/>
    <row r="216" s="194" customFormat="1" ht="15"/>
    <row r="217" s="194" customFormat="1" ht="15"/>
    <row r="218" s="194" customFormat="1" ht="15"/>
    <row r="219" s="194" customFormat="1" ht="15"/>
    <row r="220" s="194" customFormat="1" ht="15"/>
    <row r="221" s="194" customFormat="1" ht="15"/>
    <row r="222" s="194" customFormat="1" ht="15"/>
    <row r="223" s="194" customFormat="1" ht="15"/>
    <row r="224" s="194" customFormat="1" ht="15"/>
    <row r="225" s="194" customFormat="1" ht="15"/>
    <row r="226" s="194" customFormat="1" ht="15"/>
    <row r="227" s="194" customFormat="1" ht="15"/>
    <row r="228" s="194" customFormat="1" ht="15"/>
    <row r="229" s="194" customFormat="1" ht="15"/>
    <row r="230" s="194" customFormat="1" ht="15"/>
    <row r="231" s="194" customFormat="1" ht="15"/>
    <row r="232" s="194" customFormat="1" ht="15"/>
    <row r="233" s="194" customFormat="1" ht="15"/>
    <row r="234" s="194" customFormat="1" ht="15"/>
    <row r="235" s="194" customFormat="1" ht="15"/>
    <row r="236" s="194" customFormat="1" ht="15"/>
    <row r="237" s="194" customFormat="1" ht="15"/>
    <row r="238" s="194" customFormat="1" ht="15"/>
    <row r="239" s="194" customFormat="1" ht="15"/>
    <row r="240" s="194" customFormat="1" ht="15"/>
    <row r="241" s="194" customFormat="1" ht="15"/>
    <row r="242" s="194" customFormat="1" ht="15"/>
    <row r="243" s="194" customFormat="1" ht="15"/>
    <row r="244" s="194" customFormat="1" ht="15"/>
    <row r="245" s="194" customFormat="1" ht="15"/>
    <row r="246" s="194" customFormat="1" ht="15"/>
    <row r="247" s="194" customFormat="1" ht="15"/>
    <row r="248" s="194" customFormat="1" ht="15"/>
    <row r="249" s="194" customFormat="1" ht="15"/>
    <row r="250" s="194" customFormat="1" ht="15"/>
    <row r="251" s="194" customFormat="1" ht="15"/>
    <row r="252" s="194" customFormat="1" ht="15"/>
    <row r="253" s="194" customFormat="1" ht="15"/>
    <row r="254" s="194" customFormat="1" ht="15"/>
    <row r="255" s="194" customFormat="1" ht="15"/>
    <row r="256" s="194" customFormat="1" ht="15"/>
    <row r="257" s="194" customFormat="1" ht="15"/>
    <row r="258" s="194" customFormat="1" ht="15"/>
    <row r="259" s="194" customFormat="1" ht="15"/>
    <row r="260" s="194" customFormat="1" ht="15"/>
    <row r="261" s="194" customFormat="1" ht="15"/>
    <row r="262" s="194" customFormat="1" ht="15"/>
    <row r="263" s="194" customFormat="1" ht="15"/>
    <row r="264" s="194" customFormat="1" ht="15"/>
    <row r="265" s="194" customFormat="1" ht="15"/>
    <row r="266" s="194" customFormat="1" ht="15"/>
    <row r="267" s="194" customFormat="1" ht="15"/>
    <row r="268" s="194" customFormat="1" ht="15"/>
    <row r="269" s="194" customFormat="1" ht="15"/>
    <row r="270" s="194" customFormat="1" ht="15"/>
    <row r="271" s="194" customFormat="1" ht="15"/>
    <row r="272" s="194" customFormat="1" ht="15"/>
    <row r="273" s="194" customFormat="1" ht="15"/>
    <row r="274" s="194" customFormat="1" ht="15"/>
    <row r="275" s="194" customFormat="1" ht="15"/>
    <row r="276" s="194" customFormat="1" ht="15"/>
    <row r="277" s="194" customFormat="1" ht="15"/>
    <row r="278" s="194" customFormat="1" ht="15"/>
    <row r="279" s="194" customFormat="1" ht="15"/>
    <row r="280" s="194" customFormat="1" ht="15"/>
    <row r="281" s="194" customFormat="1" ht="15"/>
    <row r="282" s="194" customFormat="1" ht="15"/>
    <row r="283" s="194" customFormat="1" ht="15"/>
    <row r="284" s="194" customFormat="1" ht="15"/>
    <row r="285" s="194" customFormat="1" ht="15"/>
    <row r="286" s="194" customFormat="1" ht="15"/>
    <row r="287" s="194" customFormat="1" ht="15"/>
    <row r="288" s="194" customFormat="1" ht="15"/>
    <row r="289" s="194" customFormat="1" ht="15"/>
    <row r="290" s="194" customFormat="1" ht="15"/>
    <row r="291" s="194" customFormat="1" ht="15"/>
    <row r="292" s="194" customFormat="1" ht="15"/>
    <row r="293" s="194" customFormat="1" ht="15"/>
    <row r="294" s="194" customFormat="1" ht="15"/>
    <row r="295" s="194" customFormat="1" ht="15"/>
    <row r="296" s="194" customFormat="1" ht="15"/>
    <row r="297" s="194" customFormat="1" ht="15"/>
    <row r="298" s="194" customFormat="1" ht="15"/>
    <row r="299" s="194" customFormat="1" ht="15"/>
    <row r="300" s="194" customFormat="1" ht="15"/>
    <row r="301" s="194" customFormat="1" ht="15"/>
    <row r="302" s="194" customFormat="1" ht="15"/>
    <row r="303" s="194" customFormat="1" ht="15"/>
    <row r="304" s="194" customFormat="1" ht="15"/>
    <row r="305" s="194" customFormat="1" ht="15"/>
    <row r="306" s="194" customFormat="1" ht="15"/>
    <row r="307" s="194" customFormat="1" ht="15"/>
    <row r="308" s="194" customFormat="1" ht="15"/>
    <row r="309" s="194" customFormat="1" ht="15"/>
    <row r="310" s="194" customFormat="1" ht="15"/>
    <row r="311" s="194" customFormat="1" ht="15"/>
    <row r="312" s="194" customFormat="1" ht="15"/>
    <row r="313" s="194" customFormat="1" ht="15"/>
    <row r="314" s="194" customFormat="1" ht="15"/>
    <row r="315" s="194" customFormat="1" ht="15"/>
    <row r="316" s="194" customFormat="1" ht="15"/>
    <row r="317" s="194" customFormat="1" ht="15"/>
    <row r="318" s="194" customFormat="1" ht="15"/>
    <row r="319" s="194" customFormat="1" ht="15"/>
    <row r="320" s="194" customFormat="1" ht="15"/>
    <row r="321" s="194" customFormat="1" ht="15"/>
    <row r="322" s="194" customFormat="1" ht="15"/>
    <row r="323" s="194" customFormat="1" ht="15"/>
    <row r="324" s="194" customFormat="1" ht="15"/>
    <row r="325" s="194" customFormat="1" ht="15"/>
    <row r="326" s="194" customFormat="1" ht="15"/>
    <row r="327" s="194" customFormat="1" ht="15"/>
    <row r="328" s="194" customFormat="1" ht="15"/>
    <row r="329" s="194" customFormat="1" ht="15"/>
    <row r="330" s="194" customFormat="1" ht="15"/>
    <row r="331" s="194" customFormat="1" ht="15"/>
    <row r="332" s="194" customFormat="1" ht="15"/>
    <row r="333" s="194" customFormat="1" ht="15"/>
    <row r="334" s="194" customFormat="1" ht="15"/>
    <row r="335" s="194" customFormat="1" ht="15"/>
    <row r="336" s="194" customFormat="1" ht="15"/>
    <row r="337" s="194" customFormat="1" ht="15"/>
    <row r="338" s="194" customFormat="1" ht="15"/>
    <row r="339" s="194" customFormat="1" ht="15"/>
    <row r="340" s="194" customFormat="1" ht="15"/>
    <row r="341" s="194" customFormat="1" ht="15"/>
    <row r="342" s="194" customFormat="1" ht="15"/>
    <row r="343" s="194" customFormat="1" ht="15"/>
    <row r="344" s="194" customFormat="1" ht="15"/>
    <row r="345" s="194" customFormat="1" ht="15"/>
    <row r="346" s="194" customFormat="1" ht="15"/>
    <row r="347" s="194" customFormat="1" ht="15"/>
    <row r="348" s="194" customFormat="1" ht="15"/>
    <row r="349" s="194" customFormat="1" ht="15"/>
    <row r="350" s="194" customFormat="1" ht="15"/>
    <row r="351" s="194" customFormat="1" ht="15"/>
    <row r="352" s="194" customFormat="1" ht="15"/>
    <row r="353" s="194" customFormat="1" ht="15"/>
    <row r="354" s="194" customFormat="1" ht="15"/>
    <row r="355" s="194" customFormat="1" ht="15"/>
    <row r="356" s="194" customFormat="1" ht="15"/>
    <row r="357" s="194" customFormat="1" ht="15"/>
    <row r="358" s="194" customFormat="1" ht="15"/>
    <row r="359" s="194" customFormat="1" ht="15"/>
    <row r="360" s="194" customFormat="1" ht="15"/>
    <row r="361" s="194" customFormat="1" ht="15"/>
    <row r="362" s="194" customFormat="1" ht="15"/>
    <row r="363" s="194" customFormat="1" ht="15"/>
    <row r="364" s="194" customFormat="1" ht="15"/>
    <row r="365" s="194" customFormat="1" ht="15"/>
    <row r="366" s="194" customFormat="1" ht="15"/>
    <row r="367" s="194" customFormat="1" ht="15"/>
    <row r="368" s="194" customFormat="1" ht="15"/>
    <row r="369" s="194" customFormat="1" ht="15"/>
    <row r="370" s="194" customFormat="1" ht="15"/>
    <row r="371" s="194" customFormat="1" ht="15"/>
    <row r="372" s="194" customFormat="1" ht="15"/>
    <row r="373" s="194" customFormat="1" ht="15"/>
    <row r="374" s="194" customFormat="1" ht="15"/>
    <row r="375" s="194" customFormat="1" ht="15"/>
    <row r="376" s="194" customFormat="1" ht="15"/>
    <row r="377" s="194" customFormat="1" ht="15"/>
    <row r="378" s="194" customFormat="1" ht="15"/>
    <row r="379" s="194" customFormat="1" ht="15"/>
    <row r="380" s="194" customFormat="1" ht="15"/>
    <row r="381" s="194" customFormat="1" ht="15"/>
    <row r="382" s="194" customFormat="1" ht="15"/>
    <row r="383" s="194" customFormat="1" ht="15"/>
    <row r="384" s="194" customFormat="1" ht="15"/>
    <row r="385" s="194" customFormat="1" ht="15"/>
    <row r="386" s="194" customFormat="1" ht="15"/>
    <row r="387" s="194" customFormat="1" ht="15"/>
    <row r="388" s="194" customFormat="1" ht="15"/>
    <row r="389" s="194" customFormat="1" ht="15"/>
    <row r="390" s="194" customFormat="1" ht="15"/>
    <row r="391" s="194" customFormat="1" ht="15"/>
    <row r="392" s="194" customFormat="1" ht="15"/>
    <row r="393" s="194" customFormat="1" ht="15"/>
    <row r="394" s="194" customFormat="1" ht="15"/>
    <row r="395" s="194" customFormat="1" ht="15"/>
    <row r="396" s="194" customFormat="1" ht="15"/>
    <row r="397" s="194" customFormat="1" ht="15"/>
    <row r="398" s="194" customFormat="1" ht="15"/>
    <row r="399" s="194" customFormat="1" ht="15"/>
    <row r="400" s="194" customFormat="1" ht="15"/>
    <row r="401" s="194" customFormat="1" ht="15"/>
    <row r="402" s="194" customFormat="1" ht="15"/>
    <row r="403" s="194" customFormat="1" ht="15"/>
    <row r="404" s="194" customFormat="1" ht="15"/>
    <row r="405" s="194" customFormat="1" ht="15"/>
    <row r="406" s="194" customFormat="1" ht="15"/>
    <row r="407" s="194" customFormat="1" ht="15"/>
    <row r="408" s="194" customFormat="1" ht="15"/>
    <row r="409" s="194" customFormat="1" ht="15"/>
    <row r="410" s="194" customFormat="1" ht="15"/>
    <row r="411" s="194" customFormat="1" ht="15"/>
    <row r="412" s="194" customFormat="1" ht="15"/>
    <row r="413" s="194" customFormat="1" ht="15"/>
    <row r="414" s="194" customFormat="1" ht="15"/>
    <row r="415" s="194" customFormat="1" ht="15"/>
    <row r="416" s="194" customFormat="1" ht="15"/>
    <row r="417" s="194" customFormat="1" ht="15"/>
    <row r="418" s="194" customFormat="1" ht="15"/>
    <row r="419" s="194" customFormat="1" ht="15"/>
    <row r="420" s="194" customFormat="1" ht="15"/>
    <row r="421" s="194" customFormat="1" ht="15"/>
    <row r="422" s="194" customFormat="1" ht="15"/>
    <row r="423" s="194" customFormat="1" ht="15"/>
    <row r="424" s="194" customFormat="1" ht="15"/>
    <row r="425" s="194" customFormat="1" ht="15"/>
    <row r="426" s="194" customFormat="1" ht="15"/>
    <row r="427" s="194" customFormat="1" ht="15"/>
    <row r="428" s="194" customFormat="1" ht="15"/>
    <row r="429" s="194" customFormat="1" ht="15"/>
    <row r="430" s="194" customFormat="1" ht="15"/>
    <row r="431" s="194" customFormat="1" ht="15"/>
    <row r="432" s="194" customFormat="1" ht="15"/>
    <row r="433" s="194" customFormat="1" ht="15"/>
    <row r="434" s="194" customFormat="1" ht="15"/>
    <row r="435" s="194" customFormat="1" ht="15"/>
    <row r="436" s="194" customFormat="1" ht="15"/>
    <row r="437" s="194" customFormat="1" ht="15"/>
    <row r="438" s="194" customFormat="1" ht="15"/>
    <row r="439" s="194" customFormat="1" ht="15"/>
    <row r="440" s="194" customFormat="1" ht="15"/>
    <row r="441" s="194" customFormat="1" ht="15"/>
    <row r="442" s="194" customFormat="1" ht="15"/>
    <row r="443" s="194" customFormat="1" ht="15"/>
    <row r="444" s="194" customFormat="1" ht="15"/>
    <row r="445" s="194" customFormat="1" ht="15"/>
    <row r="446" s="194" customFormat="1" ht="15"/>
    <row r="447" s="194" customFormat="1" ht="15"/>
    <row r="448" s="194" customFormat="1" ht="15"/>
    <row r="449" s="194" customFormat="1" ht="15"/>
    <row r="450" s="194" customFormat="1" ht="15"/>
    <row r="451" s="194" customFormat="1" ht="15"/>
    <row r="452" s="194" customFormat="1" ht="15"/>
    <row r="453" s="194" customFormat="1" ht="15"/>
    <row r="454" s="194" customFormat="1" ht="15"/>
    <row r="455" s="194" customFormat="1" ht="15"/>
    <row r="456" s="194" customFormat="1" ht="15"/>
    <row r="457" s="194" customFormat="1" ht="15"/>
    <row r="458" s="194" customFormat="1" ht="15"/>
    <row r="459" s="194" customFormat="1" ht="15"/>
    <row r="460" s="194" customFormat="1" ht="15"/>
    <row r="461" s="194" customFormat="1" ht="15"/>
    <row r="462" s="194" customFormat="1" ht="15"/>
    <row r="463" s="194" customFormat="1" ht="15"/>
    <row r="464" s="194" customFormat="1" ht="15"/>
    <row r="465" s="194" customFormat="1" ht="15"/>
    <row r="466" s="194" customFormat="1" ht="15"/>
    <row r="467" s="194" customFormat="1" ht="15"/>
    <row r="468" s="194" customFormat="1" ht="15"/>
    <row r="469" s="194" customFormat="1" ht="15"/>
    <row r="470" s="194" customFormat="1" ht="15"/>
    <row r="471" s="194" customFormat="1" ht="15"/>
    <row r="472" s="194" customFormat="1" ht="15"/>
    <row r="473" s="194" customFormat="1" ht="15"/>
    <row r="474" s="194" customFormat="1" ht="15"/>
    <row r="475" s="194" customFormat="1" ht="15"/>
    <row r="476" s="194" customFormat="1" ht="15"/>
    <row r="477" s="194" customFormat="1" ht="15"/>
    <row r="478" s="194" customFormat="1" ht="15"/>
    <row r="479" s="194" customFormat="1" ht="15"/>
    <row r="480" s="194" customFormat="1" ht="15"/>
    <row r="481" s="194" customFormat="1" ht="15"/>
    <row r="482" s="194" customFormat="1" ht="15"/>
    <row r="483" s="194" customFormat="1" ht="15"/>
    <row r="484" s="194" customFormat="1" ht="15"/>
    <row r="485" s="194" customFormat="1" ht="15"/>
    <row r="486" s="194" customFormat="1" ht="15"/>
    <row r="487" s="194" customFormat="1" ht="15"/>
    <row r="488" s="194" customFormat="1" ht="15"/>
    <row r="489" s="194" customFormat="1" ht="15"/>
    <row r="490" s="194" customFormat="1" ht="15"/>
    <row r="491" s="194" customFormat="1" ht="15"/>
    <row r="492" s="194" customFormat="1" ht="15"/>
    <row r="493" s="194" customFormat="1" ht="15"/>
    <row r="494" s="194" customFormat="1" ht="15"/>
    <row r="495" s="194" customFormat="1" ht="15"/>
    <row r="496" s="194" customFormat="1" ht="15"/>
    <row r="497" s="194" customFormat="1" ht="15"/>
    <row r="498" s="194" customFormat="1" ht="15"/>
    <row r="499" s="194" customFormat="1" ht="15"/>
    <row r="500" s="194" customFormat="1" ht="15"/>
    <row r="501" s="194" customFormat="1" ht="15"/>
    <row r="502" s="194" customFormat="1" ht="15"/>
    <row r="503" s="194" customFormat="1" ht="15"/>
    <row r="504" s="194" customFormat="1" ht="15"/>
    <row r="505" s="194" customFormat="1" ht="15"/>
    <row r="506" s="194" customFormat="1" ht="15"/>
    <row r="507" s="194" customFormat="1" ht="15"/>
    <row r="508" s="194" customFormat="1" ht="15"/>
    <row r="509" s="194" customFormat="1" ht="15"/>
    <row r="510" s="194" customFormat="1" ht="15"/>
    <row r="511" s="194" customFormat="1" ht="15"/>
    <row r="512" s="194" customFormat="1" ht="15"/>
    <row r="513" s="194" customFormat="1" ht="15"/>
    <row r="514" s="194" customFormat="1" ht="15"/>
    <row r="515" s="194" customFormat="1" ht="15"/>
    <row r="516" s="194" customFormat="1" ht="15"/>
    <row r="517" s="194" customFormat="1" ht="15"/>
    <row r="518" s="194" customFormat="1" ht="15"/>
    <row r="519" s="194" customFormat="1" ht="15"/>
    <row r="520" s="194" customFormat="1" ht="15"/>
    <row r="521" s="194" customFormat="1" ht="15"/>
    <row r="522" s="194" customFormat="1" ht="15"/>
    <row r="523" s="194" customFormat="1" ht="15"/>
    <row r="524" s="194" customFormat="1" ht="15"/>
    <row r="525" s="194" customFormat="1" ht="15"/>
    <row r="526" s="194" customFormat="1" ht="15"/>
    <row r="527" s="194" customFormat="1" ht="15"/>
    <row r="528" s="194" customFormat="1" ht="15"/>
    <row r="529" s="194" customFormat="1" ht="15"/>
    <row r="530" s="194" customFormat="1" ht="15"/>
    <row r="531" s="194" customFormat="1" ht="15"/>
    <row r="532" s="194" customFormat="1" ht="15"/>
    <row r="533" s="194" customFormat="1" ht="15"/>
    <row r="534" s="194" customFormat="1" ht="15"/>
    <row r="535" s="194" customFormat="1" ht="15"/>
    <row r="536" s="194" customFormat="1" ht="15"/>
    <row r="537" s="194" customFormat="1" ht="15"/>
    <row r="538" s="194" customFormat="1" ht="15"/>
    <row r="539" s="194" customFormat="1" ht="15"/>
    <row r="540" s="194" customFormat="1" ht="15"/>
    <row r="541" s="194" customFormat="1" ht="15"/>
    <row r="542" s="194" customFormat="1" ht="15"/>
    <row r="543" s="194" customFormat="1" ht="15"/>
    <row r="544" s="194" customFormat="1" ht="15"/>
    <row r="545" s="194" customFormat="1" ht="15"/>
    <row r="546" s="194" customFormat="1" ht="15"/>
    <row r="547" s="194" customFormat="1" ht="15"/>
    <row r="548" s="194" customFormat="1" ht="15"/>
    <row r="549" s="194" customFormat="1" ht="15"/>
    <row r="550" s="194" customFormat="1" ht="15"/>
    <row r="551" s="194" customFormat="1" ht="15"/>
    <row r="552" s="194" customFormat="1" ht="15"/>
    <row r="553" s="194" customFormat="1" ht="15"/>
    <row r="554" s="194" customFormat="1" ht="15"/>
    <row r="555" s="194" customFormat="1" ht="15"/>
    <row r="556" s="194" customFormat="1" ht="15"/>
    <row r="557" s="194" customFormat="1" ht="15"/>
    <row r="558" s="194" customFormat="1" ht="15"/>
    <row r="559" s="194" customFormat="1" ht="15"/>
    <row r="560" s="194" customFormat="1" ht="15"/>
    <row r="561" s="194" customFormat="1" ht="15"/>
    <row r="562" s="194" customFormat="1" ht="15"/>
    <row r="563" s="194" customFormat="1" ht="15"/>
    <row r="564" s="194" customFormat="1" ht="15"/>
    <row r="565" s="194" customFormat="1" ht="15"/>
    <row r="566" s="194" customFormat="1" ht="15"/>
    <row r="567" s="194" customFormat="1" ht="15"/>
    <row r="568" s="194" customFormat="1" ht="15"/>
    <row r="569" s="194" customFormat="1" ht="15"/>
    <row r="570" s="194" customFormat="1" ht="15"/>
    <row r="571" s="194" customFormat="1" ht="15"/>
    <row r="572" s="194" customFormat="1" ht="15"/>
    <row r="573" s="194" customFormat="1" ht="15"/>
    <row r="574" s="194" customFormat="1" ht="15"/>
    <row r="575" s="194" customFormat="1" ht="15"/>
    <row r="576" s="194" customFormat="1" ht="15"/>
    <row r="577" s="194" customFormat="1" ht="15"/>
    <row r="578" s="194" customFormat="1" ht="15"/>
    <row r="579" s="194" customFormat="1" ht="15"/>
    <row r="580" s="194" customFormat="1" ht="15"/>
    <row r="581" s="194" customFormat="1" ht="15"/>
    <row r="582" s="194" customFormat="1" ht="15"/>
    <row r="583" s="194" customFormat="1" ht="15"/>
    <row r="584" s="194" customFormat="1" ht="15"/>
    <row r="585" s="194" customFormat="1" ht="15"/>
    <row r="586" s="194" customFormat="1" ht="15"/>
    <row r="587" s="194" customFormat="1" ht="15"/>
    <row r="588" s="194" customFormat="1" ht="15"/>
    <row r="589" s="194" customFormat="1" ht="15"/>
    <row r="590" s="194" customFormat="1" ht="15"/>
    <row r="591" s="194" customFormat="1" ht="15"/>
    <row r="592" s="194" customFormat="1" ht="15"/>
    <row r="593" s="194" customFormat="1" ht="15"/>
    <row r="594" s="194" customFormat="1" ht="15"/>
    <row r="595" s="194" customFormat="1" ht="15"/>
    <row r="596" s="194" customFormat="1" ht="15"/>
    <row r="597" s="194" customFormat="1" ht="15"/>
    <row r="598" s="194" customFormat="1" ht="15"/>
    <row r="599" s="194" customFormat="1" ht="15"/>
    <row r="600" s="194" customFormat="1" ht="15"/>
    <row r="601" s="194" customFormat="1" ht="15"/>
    <row r="602" s="194" customFormat="1" ht="15"/>
    <row r="603" s="194" customFormat="1" ht="15"/>
    <row r="604" s="194" customFormat="1" ht="15"/>
    <row r="605" s="194" customFormat="1" ht="15"/>
    <row r="606" s="194" customFormat="1" ht="15"/>
    <row r="607" s="194" customFormat="1" ht="15"/>
    <row r="608" s="194" customFormat="1" ht="15"/>
    <row r="609" s="194" customFormat="1" ht="15"/>
    <row r="610" s="194" customFormat="1" ht="15"/>
    <row r="611" s="194" customFormat="1" ht="15"/>
    <row r="612" s="194" customFormat="1" ht="15"/>
    <row r="613" s="194" customFormat="1" ht="15"/>
    <row r="614" s="194" customFormat="1" ht="15"/>
    <row r="615" s="194" customFormat="1" ht="15"/>
    <row r="616" s="194" customFormat="1" ht="15"/>
    <row r="617" s="194" customFormat="1" ht="15"/>
    <row r="618" s="194" customFormat="1" ht="15"/>
    <row r="619" s="194" customFormat="1" ht="15"/>
    <row r="620" s="194" customFormat="1" ht="15"/>
    <row r="621" s="194" customFormat="1" ht="15"/>
    <row r="622" s="194" customFormat="1" ht="15"/>
    <row r="623" s="194" customFormat="1" ht="15"/>
    <row r="624" s="194" customFormat="1" ht="15"/>
    <row r="625" s="194" customFormat="1" ht="15"/>
    <row r="626" s="194" customFormat="1" ht="15"/>
    <row r="627" s="194" customFormat="1" ht="15"/>
    <row r="628" s="194" customFormat="1" ht="15"/>
    <row r="629" s="194" customFormat="1" ht="15"/>
    <row r="630" s="194" customFormat="1" ht="15"/>
    <row r="631" s="194" customFormat="1" ht="15"/>
    <row r="632" s="194" customFormat="1" ht="15"/>
    <row r="633" s="194" customFormat="1" ht="15"/>
    <row r="634" s="194" customFormat="1" ht="15"/>
    <row r="635" s="194" customFormat="1" ht="15"/>
    <row r="636" s="194" customFormat="1" ht="15"/>
    <row r="637" s="194" customFormat="1" ht="15"/>
    <row r="638" s="194" customFormat="1" ht="15"/>
    <row r="639" s="194" customFormat="1" ht="15"/>
    <row r="640" s="194" customFormat="1" ht="15"/>
    <row r="641" s="194" customFormat="1" ht="15"/>
    <row r="642" s="194" customFormat="1" ht="15"/>
    <row r="643" s="194" customFormat="1" ht="15"/>
    <row r="644" s="194" customFormat="1" ht="15"/>
    <row r="645" s="194" customFormat="1" ht="15"/>
    <row r="646" s="194" customFormat="1" ht="15"/>
    <row r="647" s="194" customFormat="1" ht="15"/>
    <row r="648" s="194" customFormat="1" ht="15"/>
    <row r="649" s="194" customFormat="1" ht="15"/>
    <row r="650" s="194" customFormat="1" ht="15"/>
    <row r="651" s="194" customFormat="1" ht="15"/>
    <row r="652" s="194" customFormat="1" ht="15"/>
    <row r="653" s="194" customFormat="1" ht="15"/>
    <row r="654" s="194" customFormat="1" ht="15"/>
    <row r="655" s="194" customFormat="1" ht="15"/>
    <row r="656" s="194" customFormat="1" ht="15"/>
    <row r="657" s="194" customFormat="1" ht="15"/>
    <row r="658" s="194" customFormat="1" ht="15"/>
    <row r="659" s="194" customFormat="1" ht="15"/>
    <row r="660" s="194" customFormat="1" ht="15"/>
    <row r="661" s="194" customFormat="1" ht="15"/>
    <row r="662" s="194" customFormat="1" ht="15"/>
    <row r="663" s="194" customFormat="1" ht="15"/>
    <row r="664" s="194" customFormat="1" ht="15"/>
    <row r="665" s="194" customFormat="1" ht="15"/>
    <row r="666" s="194" customFormat="1" ht="15"/>
    <row r="667" s="194" customFormat="1" ht="15"/>
    <row r="668" s="194" customFormat="1" ht="15"/>
    <row r="669" s="194" customFormat="1" ht="15"/>
    <row r="670" s="194" customFormat="1" ht="15"/>
    <row r="671" s="194" customFormat="1" ht="15"/>
    <row r="672" s="194" customFormat="1" ht="15"/>
    <row r="673" s="194" customFormat="1" ht="15"/>
    <row r="674" s="194" customFormat="1" ht="15"/>
    <row r="675" s="194" customFormat="1" ht="15"/>
    <row r="676" s="194" customFormat="1" ht="15"/>
    <row r="677" s="194" customFormat="1" ht="15"/>
    <row r="678" s="194" customFormat="1" ht="15"/>
    <row r="679" s="194" customFormat="1" ht="15"/>
    <row r="680" s="194" customFormat="1" ht="15"/>
    <row r="681" s="194" customFormat="1" ht="15"/>
    <row r="682" s="194" customFormat="1" ht="15"/>
    <row r="683" s="194" customFormat="1" ht="15"/>
    <row r="684" s="194" customFormat="1" ht="15"/>
    <row r="685" s="194" customFormat="1" ht="15"/>
    <row r="686" s="194" customFormat="1" ht="15"/>
    <row r="687" s="194" customFormat="1" ht="15"/>
    <row r="688" s="194" customFormat="1" ht="15"/>
    <row r="689" s="194" customFormat="1" ht="15"/>
    <row r="690" s="194" customFormat="1" ht="15"/>
    <row r="691" s="194" customFormat="1" ht="15"/>
    <row r="692" s="194" customFormat="1" ht="15"/>
    <row r="693" s="194" customFormat="1" ht="15"/>
    <row r="694" s="194" customFormat="1" ht="15"/>
    <row r="695" s="194" customFormat="1" ht="15"/>
    <row r="696" s="194" customFormat="1" ht="15"/>
    <row r="697" s="194" customFormat="1" ht="15"/>
    <row r="698" s="194" customFormat="1" ht="15"/>
    <row r="699" s="194" customFormat="1" ht="15"/>
    <row r="700" s="194" customFormat="1" ht="15"/>
    <row r="701" s="194" customFormat="1" ht="15"/>
    <row r="702" s="194" customFormat="1" ht="15"/>
    <row r="703" s="194" customFormat="1" ht="15"/>
    <row r="704" s="194" customFormat="1" ht="15"/>
    <row r="705" s="194" customFormat="1" ht="15"/>
    <row r="706" s="194" customFormat="1" ht="15"/>
    <row r="707" s="194" customFormat="1" ht="15"/>
    <row r="708" s="194" customFormat="1" ht="15"/>
    <row r="709" s="194" customFormat="1" ht="15"/>
    <row r="710" s="194" customFormat="1" ht="15"/>
    <row r="711" s="194" customFormat="1" ht="15"/>
    <row r="712" s="194" customFormat="1" ht="15"/>
    <row r="713" s="194" customFormat="1" ht="15"/>
    <row r="714" s="194" customFormat="1" ht="15"/>
    <row r="715" s="194" customFormat="1" ht="15"/>
    <row r="716" s="194" customFormat="1" ht="15"/>
    <row r="717" s="194" customFormat="1" ht="15"/>
    <row r="718" s="194" customFormat="1" ht="15"/>
    <row r="719" s="194" customFormat="1" ht="15"/>
    <row r="720" s="194" customFormat="1" ht="15"/>
    <row r="721" s="194" customFormat="1" ht="15"/>
    <row r="722" s="194" customFormat="1" ht="15"/>
    <row r="723" s="194" customFormat="1" ht="15"/>
    <row r="724" s="194" customFormat="1" ht="15"/>
    <row r="725" s="194" customFormat="1" ht="15"/>
    <row r="726" s="194" customFormat="1" ht="15"/>
    <row r="727" s="194" customFormat="1" ht="15"/>
    <row r="728" s="194" customFormat="1" ht="15"/>
    <row r="729" s="194" customFormat="1" ht="15"/>
    <row r="730" s="194" customFormat="1" ht="15"/>
    <row r="731" s="194" customFormat="1" ht="15"/>
    <row r="732" s="194" customFormat="1" ht="15"/>
    <row r="733" s="194" customFormat="1" ht="15"/>
    <row r="734" s="194" customFormat="1" ht="15"/>
    <row r="735" s="194" customFormat="1" ht="15"/>
    <row r="736" s="194" customFormat="1" ht="15"/>
    <row r="737" s="194" customFormat="1" ht="15"/>
    <row r="738" s="194" customFormat="1" ht="15"/>
    <row r="739" s="194" customFormat="1" ht="15"/>
    <row r="740" s="194" customFormat="1" ht="15"/>
    <row r="741" s="194" customFormat="1" ht="15"/>
    <row r="742" s="194" customFormat="1" ht="15"/>
    <row r="743" s="194" customFormat="1" ht="15"/>
    <row r="744" s="194" customFormat="1" ht="15"/>
    <row r="745" s="194" customFormat="1" ht="15"/>
    <row r="746" s="194" customFormat="1" ht="15"/>
    <row r="747" s="194" customFormat="1" ht="15"/>
    <row r="748" s="194" customFormat="1" ht="15"/>
    <row r="749" s="194" customFormat="1" ht="15"/>
    <row r="750" s="194" customFormat="1" ht="15"/>
    <row r="751" s="194" customFormat="1" ht="15"/>
    <row r="752" s="194" customFormat="1" ht="15"/>
    <row r="753" s="194" customFormat="1" ht="15"/>
    <row r="754" s="194" customFormat="1" ht="15"/>
    <row r="755" s="194" customFormat="1" ht="15"/>
    <row r="756" s="194" customFormat="1" ht="15"/>
    <row r="757" s="194" customFormat="1" ht="15"/>
    <row r="758" s="194" customFormat="1" ht="15"/>
    <row r="759" s="194" customFormat="1" ht="15"/>
    <row r="760" s="194" customFormat="1" ht="15"/>
    <row r="761" s="194" customFormat="1" ht="15"/>
    <row r="762" s="194" customFormat="1" ht="15"/>
    <row r="763" s="194" customFormat="1" ht="15"/>
    <row r="764" s="194" customFormat="1" ht="15"/>
    <row r="765" s="194" customFormat="1" ht="15"/>
    <row r="766" s="194" customFormat="1" ht="15"/>
    <row r="767" s="194" customFormat="1" ht="15"/>
    <row r="768" s="194" customFormat="1" ht="15"/>
    <row r="769" s="194" customFormat="1" ht="15"/>
    <row r="770" s="194" customFormat="1" ht="15"/>
    <row r="771" s="194" customFormat="1" ht="15"/>
    <row r="772" s="194" customFormat="1" ht="15"/>
    <row r="773" s="194" customFormat="1" ht="15"/>
    <row r="774" s="194" customFormat="1" ht="15"/>
    <row r="775" s="194" customFormat="1" ht="15"/>
    <row r="776" s="194" customFormat="1" ht="15"/>
    <row r="777" s="194" customFormat="1" ht="15"/>
    <row r="778" s="194" customFormat="1" ht="15"/>
    <row r="779" s="194" customFormat="1" ht="15"/>
    <row r="780" s="194" customFormat="1" ht="15"/>
    <row r="781" s="194" customFormat="1" ht="15"/>
    <row r="782" s="194" customFormat="1" ht="15"/>
    <row r="783" s="194" customFormat="1" ht="15"/>
    <row r="784" s="194" customFormat="1" ht="15"/>
    <row r="785" s="194" customFormat="1" ht="15"/>
    <row r="786" s="194" customFormat="1" ht="15"/>
    <row r="787" s="194" customFormat="1" ht="15"/>
    <row r="788" s="194" customFormat="1" ht="15"/>
    <row r="789" s="194" customFormat="1" ht="15"/>
    <row r="790" s="194" customFormat="1" ht="15"/>
    <row r="791" s="194" customFormat="1" ht="15"/>
    <row r="792" s="194" customFormat="1" ht="15"/>
    <row r="793" s="194" customFormat="1" ht="15"/>
    <row r="794" s="194" customFormat="1" ht="15"/>
    <row r="795" s="194" customFormat="1" ht="15"/>
    <row r="796" s="194" customFormat="1" ht="15"/>
    <row r="797" s="194" customFormat="1" ht="15"/>
    <row r="798" s="194" customFormat="1" ht="15"/>
    <row r="799" s="194" customFormat="1" ht="15"/>
    <row r="800" s="194" customFormat="1" ht="15"/>
    <row r="801" s="194" customFormat="1" ht="15"/>
    <row r="802" s="194" customFormat="1" ht="15"/>
    <row r="803" s="194" customFormat="1" ht="15"/>
    <row r="804" s="194" customFormat="1" ht="15"/>
    <row r="805" s="194" customFormat="1" ht="15"/>
    <row r="806" s="194" customFormat="1" ht="15"/>
    <row r="807" s="194" customFormat="1" ht="15"/>
    <row r="808" s="194" customFormat="1" ht="15"/>
    <row r="809" s="194" customFormat="1" ht="15"/>
    <row r="810" s="194" customFormat="1" ht="15"/>
    <row r="811" s="194" customFormat="1" ht="15"/>
    <row r="812" s="194" customFormat="1" ht="15"/>
    <row r="813" s="194" customFormat="1" ht="15"/>
    <row r="814" s="194" customFormat="1" ht="15"/>
    <row r="815" s="194" customFormat="1" ht="15"/>
    <row r="816" s="194" customFormat="1" ht="15"/>
    <row r="817" s="194" customFormat="1" ht="15"/>
    <row r="818" s="194" customFormat="1" ht="15"/>
    <row r="819" s="194" customFormat="1" ht="15"/>
    <row r="820" s="194" customFormat="1" ht="15"/>
    <row r="821" s="194" customFormat="1" ht="15"/>
    <row r="822" s="194" customFormat="1" ht="15"/>
    <row r="823" s="194" customFormat="1" ht="15"/>
    <row r="824" s="194" customFormat="1" ht="15"/>
    <row r="825" s="194" customFormat="1" ht="15"/>
    <row r="826" s="194" customFormat="1" ht="15"/>
    <row r="827" s="194" customFormat="1" ht="15"/>
    <row r="828" s="194" customFormat="1" ht="15"/>
    <row r="829" s="194" customFormat="1" ht="15"/>
    <row r="830" s="194" customFormat="1" ht="15"/>
    <row r="831" s="194" customFormat="1" ht="15"/>
    <row r="832" s="194" customFormat="1" ht="15"/>
    <row r="833" s="194" customFormat="1" ht="15"/>
    <row r="834" s="194" customFormat="1" ht="15"/>
    <row r="835" s="194" customFormat="1" ht="15"/>
    <row r="836" s="194" customFormat="1" ht="15"/>
    <row r="837" s="194" customFormat="1" ht="15"/>
    <row r="838" s="194" customFormat="1" ht="15"/>
    <row r="839" s="194" customFormat="1" ht="15"/>
    <row r="840" s="194" customFormat="1" ht="15"/>
    <row r="841" s="194" customFormat="1" ht="15"/>
    <row r="842" s="194" customFormat="1" ht="15"/>
    <row r="843" s="194" customFormat="1" ht="15"/>
    <row r="844" s="194" customFormat="1" ht="15"/>
    <row r="845" s="194" customFormat="1" ht="15"/>
    <row r="846" s="194" customFormat="1" ht="15"/>
    <row r="847" s="194" customFormat="1" ht="15"/>
    <row r="848" s="194" customFormat="1" ht="15"/>
    <row r="849" s="194" customFormat="1" ht="15"/>
    <row r="850" s="194" customFormat="1" ht="15"/>
    <row r="851" s="194" customFormat="1" ht="15"/>
    <row r="852" s="194" customFormat="1" ht="15"/>
    <row r="853" s="194" customFormat="1" ht="15"/>
    <row r="854" s="194" customFormat="1" ht="15"/>
    <row r="855" s="194" customFormat="1" ht="15"/>
    <row r="856" s="194" customFormat="1" ht="15"/>
    <row r="857" s="194" customFormat="1" ht="15"/>
    <row r="858" s="194" customFormat="1" ht="15"/>
    <row r="859" s="194" customFormat="1" ht="15"/>
    <row r="860" s="194" customFormat="1" ht="15"/>
    <row r="861" s="194" customFormat="1" ht="15"/>
    <row r="862" s="194" customFormat="1" ht="15"/>
    <row r="863" s="194" customFormat="1" ht="15"/>
    <row r="864" s="194" customFormat="1" ht="15"/>
    <row r="865" s="194" customFormat="1" ht="15"/>
    <row r="866" s="194" customFormat="1" ht="15"/>
    <row r="867" s="194" customFormat="1" ht="15"/>
    <row r="868" s="194" customFormat="1" ht="15"/>
    <row r="869" s="194" customFormat="1" ht="15"/>
    <row r="870" s="194" customFormat="1" ht="15"/>
    <row r="871" s="194" customFormat="1" ht="15"/>
    <row r="872" s="194" customFormat="1" ht="15"/>
    <row r="873" s="194" customFormat="1" ht="15"/>
    <row r="874" s="194" customFormat="1" ht="15"/>
    <row r="875" s="194" customFormat="1" ht="15"/>
    <row r="876" s="194" customFormat="1" ht="15"/>
    <row r="877" s="194" customFormat="1" ht="15"/>
    <row r="878" s="194" customFormat="1" ht="15"/>
    <row r="879" s="194" customFormat="1" ht="15"/>
    <row r="880" s="194" customFormat="1" ht="15"/>
    <row r="881" s="194" customFormat="1" ht="15"/>
    <row r="882" s="194" customFormat="1" ht="15"/>
    <row r="883" s="194" customFormat="1" ht="15"/>
    <row r="884" s="194" customFormat="1" ht="15"/>
    <row r="885" s="194" customFormat="1" ht="15"/>
    <row r="886" s="194" customFormat="1" ht="15"/>
    <row r="887" s="194" customFormat="1" ht="15"/>
    <row r="888" s="194" customFormat="1" ht="15"/>
    <row r="889" s="194" customFormat="1" ht="15"/>
    <row r="890" s="194" customFormat="1" ht="15"/>
    <row r="891" s="194" customFormat="1" ht="15"/>
    <row r="892" s="194" customFormat="1" ht="15"/>
    <row r="893" s="194" customFormat="1" ht="15"/>
    <row r="894" s="194" customFormat="1" ht="15"/>
    <row r="895" s="194" customFormat="1" ht="15"/>
    <row r="896" s="194" customFormat="1" ht="15"/>
    <row r="897" s="194" customFormat="1" ht="15"/>
    <row r="898" s="194" customFormat="1" ht="15"/>
    <row r="899" s="194" customFormat="1" ht="15"/>
    <row r="900" s="194" customFormat="1" ht="15"/>
    <row r="901" s="194" customFormat="1" ht="15"/>
    <row r="902" s="194" customFormat="1" ht="15"/>
    <row r="903" s="194" customFormat="1" ht="15"/>
    <row r="904" s="194" customFormat="1" ht="15"/>
    <row r="905" s="194" customFormat="1" ht="15"/>
    <row r="906" s="194" customFormat="1" ht="15"/>
    <row r="907" s="194" customFormat="1" ht="15"/>
    <row r="908" s="194" customFormat="1" ht="15"/>
    <row r="909" s="194" customFormat="1" ht="15"/>
    <row r="910" s="194" customFormat="1" ht="15"/>
    <row r="911" s="194" customFormat="1" ht="15"/>
    <row r="912" s="194" customFormat="1" ht="15"/>
    <row r="913" s="194" customFormat="1" ht="15"/>
    <row r="914" s="194" customFormat="1" ht="15"/>
    <row r="915" s="194" customFormat="1" ht="15"/>
    <row r="916" s="194" customFormat="1" ht="15"/>
    <row r="917" s="194" customFormat="1" ht="15"/>
    <row r="918" s="194" customFormat="1" ht="15"/>
    <row r="919" s="194" customFormat="1" ht="15"/>
    <row r="920" s="194" customFormat="1" ht="15"/>
    <row r="921" s="194" customFormat="1" ht="15"/>
    <row r="922" s="194" customFormat="1" ht="15"/>
    <row r="923" s="194" customFormat="1" ht="15"/>
    <row r="924" s="194" customFormat="1" ht="15"/>
    <row r="925" s="194" customFormat="1" ht="15"/>
    <row r="926" s="194" customFormat="1" ht="15"/>
    <row r="927" s="194" customFormat="1" ht="15"/>
    <row r="928" s="194" customFormat="1" ht="15"/>
    <row r="929" s="194" customFormat="1" ht="15"/>
    <row r="930" s="194" customFormat="1" ht="15"/>
    <row r="931" s="194" customFormat="1" ht="15"/>
    <row r="932" s="194" customFormat="1" ht="15"/>
    <row r="933" s="194" customFormat="1" ht="15"/>
    <row r="934" s="194" customFormat="1" ht="15"/>
    <row r="935" s="194" customFormat="1" ht="15"/>
    <row r="936" s="194" customFormat="1" ht="15"/>
    <row r="937" s="194" customFormat="1" ht="15"/>
    <row r="938" s="194" customFormat="1" ht="15"/>
    <row r="939" s="194" customFormat="1" ht="15"/>
    <row r="940" s="194" customFormat="1" ht="15"/>
    <row r="941" s="194" customFormat="1" ht="15"/>
    <row r="942" s="194" customFormat="1" ht="15"/>
    <row r="943" s="194" customFormat="1" ht="15"/>
    <row r="944" s="194" customFormat="1" ht="15"/>
    <row r="945" s="194" customFormat="1" ht="15"/>
    <row r="946" s="194" customFormat="1" ht="15"/>
    <row r="947" s="194" customFormat="1" ht="15"/>
    <row r="948" s="194" customFormat="1" ht="15"/>
    <row r="949" s="194" customFormat="1" ht="15"/>
    <row r="950" s="194" customFormat="1" ht="15"/>
    <row r="951" s="194" customFormat="1" ht="15"/>
    <row r="952" s="194" customFormat="1" ht="15"/>
    <row r="953" s="194" customFormat="1" ht="15"/>
    <row r="954" s="194" customFormat="1" ht="15"/>
    <row r="955" s="194" customFormat="1" ht="15"/>
    <row r="956" s="194" customFormat="1" ht="15"/>
    <row r="957" s="194" customFormat="1" ht="15"/>
    <row r="958" s="194" customFormat="1" ht="15"/>
    <row r="959" s="194" customFormat="1" ht="15"/>
    <row r="960" s="194" customFormat="1" ht="15"/>
    <row r="961" s="194" customFormat="1" ht="15"/>
    <row r="962" s="194" customFormat="1" ht="15"/>
    <row r="963" s="194" customFormat="1" ht="15"/>
    <row r="964" s="194" customFormat="1" ht="15"/>
    <row r="965" s="194" customFormat="1" ht="15"/>
    <row r="966" s="194" customFormat="1" ht="15"/>
    <row r="967" s="194" customFormat="1" ht="15"/>
    <row r="968" s="194" customFormat="1" ht="15"/>
    <row r="969" s="194" customFormat="1" ht="15"/>
    <row r="970" s="194" customFormat="1" ht="15"/>
    <row r="971" s="194" customFormat="1" ht="15"/>
    <row r="972" s="194" customFormat="1" ht="15"/>
    <row r="973" s="194" customFormat="1" ht="15"/>
    <row r="974" s="194" customFormat="1" ht="15"/>
    <row r="975" s="194" customFormat="1" ht="15"/>
    <row r="976" s="194" customFormat="1" ht="15"/>
    <row r="977" s="194" customFormat="1" ht="15"/>
    <row r="978" s="194" customFormat="1" ht="15"/>
    <row r="979" s="194" customFormat="1" ht="15"/>
    <row r="980" s="194" customFormat="1" ht="15"/>
    <row r="981" s="194" customFormat="1" ht="15"/>
    <row r="982" s="194" customFormat="1" ht="15"/>
    <row r="983" s="194" customFormat="1" ht="15"/>
    <row r="984" s="194" customFormat="1" ht="15"/>
    <row r="985" s="194" customFormat="1" ht="15"/>
    <row r="986" s="194" customFormat="1" ht="15"/>
    <row r="987" s="194" customFormat="1" ht="15"/>
    <row r="988" s="194" customFormat="1" ht="15"/>
    <row r="989" s="194" customFormat="1" ht="15"/>
    <row r="990" s="194" customFormat="1" ht="15"/>
    <row r="991" s="194" customFormat="1" ht="15"/>
    <row r="992" s="194" customFormat="1" ht="15"/>
    <row r="993" s="194" customFormat="1" ht="15"/>
    <row r="994" s="194" customFormat="1" ht="15"/>
    <row r="995" s="194" customFormat="1" ht="15"/>
    <row r="996" s="194" customFormat="1" ht="15"/>
    <row r="997" s="194" customFormat="1" ht="15"/>
    <row r="998" s="194" customFormat="1" ht="15"/>
    <row r="999" s="194" customFormat="1" ht="15"/>
    <row r="1000" s="194" customFormat="1" ht="15"/>
    <row r="1001" s="194" customFormat="1" ht="15"/>
    <row r="1002" s="194" customFormat="1" ht="15"/>
    <row r="1003" s="194" customFormat="1" ht="15"/>
    <row r="1004" s="194" customFormat="1" ht="15"/>
    <row r="1005" s="194" customFormat="1" ht="15"/>
    <row r="1006" s="194" customFormat="1" ht="15"/>
    <row r="1007" s="194" customFormat="1" ht="15"/>
    <row r="1008" s="194" customFormat="1" ht="15"/>
    <row r="1009" s="194" customFormat="1" ht="15"/>
    <row r="1010" s="194" customFormat="1" ht="15"/>
    <row r="1011" s="194" customFormat="1" ht="15"/>
    <row r="1012" s="194" customFormat="1" ht="15"/>
    <row r="1013" s="194" customFormat="1" ht="15"/>
    <row r="1014" s="194" customFormat="1" ht="15"/>
    <row r="1015" s="194" customFormat="1" ht="15"/>
    <row r="1016" s="194" customFormat="1" ht="15"/>
    <row r="1017" s="194" customFormat="1" ht="15"/>
    <row r="1018" s="194" customFormat="1" ht="15"/>
    <row r="1019" s="194" customFormat="1" ht="15"/>
    <row r="1020" s="194" customFormat="1" ht="15"/>
    <row r="1021" s="194" customFormat="1" ht="15"/>
    <row r="1022" s="194" customFormat="1" ht="15"/>
    <row r="1023" s="194" customFormat="1" ht="15"/>
    <row r="1024" s="194" customFormat="1" ht="15"/>
    <row r="1025" s="194" customFormat="1" ht="15"/>
    <row r="1026" s="194" customFormat="1" ht="15"/>
    <row r="1027" s="194" customFormat="1" ht="15"/>
    <row r="1028" s="194" customFormat="1" ht="15"/>
    <row r="1029" s="194" customFormat="1" ht="15"/>
    <row r="1030" s="194" customFormat="1" ht="15"/>
    <row r="1031" s="194" customFormat="1" ht="15"/>
    <row r="1032" s="194" customFormat="1" ht="15"/>
    <row r="1033" s="194" customFormat="1" ht="15"/>
    <row r="1034" s="194" customFormat="1" ht="15"/>
    <row r="1035" s="194" customFormat="1" ht="15"/>
    <row r="1036" s="194" customFormat="1" ht="15"/>
    <row r="1037" s="194" customFormat="1" ht="15"/>
    <row r="1038" s="194" customFormat="1" ht="15"/>
    <row r="1039" s="194" customFormat="1" ht="15"/>
    <row r="1040" s="194" customFormat="1" ht="15"/>
    <row r="1041" s="194" customFormat="1" ht="15"/>
    <row r="1042" s="194" customFormat="1" ht="15"/>
    <row r="1043" s="194" customFormat="1" ht="15"/>
    <row r="1044" s="194" customFormat="1" ht="15"/>
    <row r="1045" s="194" customFormat="1" ht="15"/>
    <row r="1046" s="194" customFormat="1" ht="15"/>
    <row r="1047" spans="1:31" s="194" customFormat="1" ht="1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125" style="192" customWidth="1"/>
    <col min="2" max="2" width="5.375" style="193" customWidth="1"/>
    <col min="3" max="3" width="6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5.625" style="195" customWidth="1"/>
    <col min="17" max="17" width="5.625" style="194" customWidth="1"/>
    <col min="18" max="18" width="9.50390625" style="194" customWidth="1"/>
    <col min="19" max="19" width="9.625" style="195" customWidth="1"/>
    <col min="20" max="20" width="5.375" style="225" bestFit="1" customWidth="1"/>
    <col min="21" max="21" width="12.00390625" style="194" hidden="1" customWidth="1"/>
    <col min="22" max="22" width="11.50390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5039062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ДУЭТ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5" hidden="1"/>
    <row r="38" ht="15" hidden="1"/>
    <row r="39" ht="15" hidden="1"/>
    <row r="40" ht="15" hidden="1"/>
    <row r="41" ht="15" hidden="1"/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D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0.3</v>
      </c>
      <c r="F45" s="122">
        <f>COUNTIF(SETUP!__tr_el_list__,"&gt;0")</f>
        <v>5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0.3</v>
      </c>
      <c r="F46" s="122" t="s">
        <v>92</v>
      </c>
      <c r="G46" s="282">
        <f>__tr_el_1</f>
        <v>3.1</v>
      </c>
      <c r="H46" s="282">
        <f>__tr_el_2</f>
        <v>1.9</v>
      </c>
      <c r="I46" s="282">
        <f>__tr_el_3</f>
        <v>2.1</v>
      </c>
      <c r="J46" s="282">
        <f>__tr_el_4</f>
        <v>2.8</v>
      </c>
      <c r="K46" s="282">
        <f>__tr_el_5</f>
        <v>2.4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0.4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>
        <f>__tr_el_summ__</f>
        <v>12.299999999999999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1"/>
  <cols>
    <col min="1" max="1" width="5.875" style="192" customWidth="1"/>
    <col min="2" max="2" width="5.375" style="193" customWidth="1"/>
    <col min="3" max="3" width="10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4.625" style="195" customWidth="1"/>
    <col min="17" max="20" width="6.625" style="194" customWidth="1"/>
    <col min="21" max="21" width="12.00390625" style="196" customWidth="1"/>
    <col min="22" max="22" width="11.50390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ДУЭТ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user</cp:lastModifiedBy>
  <cp:lastPrinted>2019-02-16T08:09:51Z</cp:lastPrinted>
  <dcterms:created xsi:type="dcterms:W3CDTF">2005-01-23T20:54:58Z</dcterms:created>
  <dcterms:modified xsi:type="dcterms:W3CDTF">2019-02-16T08:12:35Z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10.02.2019_12:42:06</vt:lpwstr>
  </property>
</Properties>
</file>